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firstSheet="1" activeTab="3"/>
  </bookViews>
  <sheets>
    <sheet name="valeurs" sheetId="1" state="hidden" r:id="rId1"/>
    <sheet name="présentation" sheetId="2" r:id="rId2"/>
    <sheet name="aliments" sheetId="3" r:id="rId3"/>
    <sheet name="calcul" sheetId="4" r:id="rId4"/>
  </sheets>
  <definedNames>
    <definedName name="calories">'aliments'!$A$9:$B$101</definedName>
    <definedName name="glucides">'aliments'!$D$9:$E$101</definedName>
    <definedName name="lipides">'aliments'!$J$9:$K$101</definedName>
    <definedName name="protides">'aliments'!$G$9:$H$101</definedName>
    <definedName name="_xlnm.Print_Area" localSheetId="2">'aliments'!$A$1:$K$101</definedName>
    <definedName name="_xlnm.Print_Area" localSheetId="3">'calcul'!$A$1:$N$50</definedName>
    <definedName name="_xlnm.Print_Area" localSheetId="1">'présentation'!$A$1:$H$45</definedName>
    <definedName name="_xlnm.Print_Area" localSheetId="0">'valeurs'!$A$1:$O$55</definedName>
  </definedNames>
  <calcPr fullCalcOnLoad="1"/>
</workbook>
</file>

<file path=xl/sharedStrings.xml><?xml version="1.0" encoding="utf-8"?>
<sst xmlns="http://schemas.openxmlformats.org/spreadsheetml/2006/main" count="587" uniqueCount="153">
  <si>
    <t>Protides</t>
  </si>
  <si>
    <t>Glucides</t>
  </si>
  <si>
    <t>Lipides</t>
  </si>
  <si>
    <t>Calories</t>
  </si>
  <si>
    <t>AVOCAT</t>
  </si>
  <si>
    <t>BACON</t>
  </si>
  <si>
    <t>BANANE</t>
  </si>
  <si>
    <t>BEURRE</t>
  </si>
  <si>
    <t>BIERE BLONDE (33 CL)</t>
  </si>
  <si>
    <t>BIFTECK BOEUF</t>
  </si>
  <si>
    <t>BLANC DE POULET</t>
  </si>
  <si>
    <t>CACAHUETTES</t>
  </si>
  <si>
    <t>CAMENBERT</t>
  </si>
  <si>
    <t>CEREALES NATURE</t>
  </si>
  <si>
    <t>CHOCOLAT AU LAIT</t>
  </si>
  <si>
    <t>COCA-COLA</t>
  </si>
  <si>
    <t>FIGUES SECHES</t>
  </si>
  <si>
    <t>FOIE GRAS</t>
  </si>
  <si>
    <t>FRITES</t>
  </si>
  <si>
    <t>FRUITS SECS MELANGE</t>
  </si>
  <si>
    <t>GLACE A LA VANILLE</t>
  </si>
  <si>
    <t>HUILE D'OLIVE</t>
  </si>
  <si>
    <t>LAIT DEMI-ÉCRÈMÉ</t>
  </si>
  <si>
    <t>OEUF</t>
  </si>
  <si>
    <t>ORANGE</t>
  </si>
  <si>
    <t>PAIN BLANC</t>
  </si>
  <si>
    <t>PATES (PESEES CUITES)</t>
  </si>
  <si>
    <t>PIZZA CALZONE</t>
  </si>
  <si>
    <t>POMME DE TERRE</t>
  </si>
  <si>
    <t>SAUMON</t>
  </si>
  <si>
    <t>BIG MAC MAC DONALD</t>
  </si>
  <si>
    <t>BROCHET</t>
  </si>
  <si>
    <t>CAROTTE</t>
  </si>
  <si>
    <t>CHOCOLAT A CROQUER</t>
  </si>
  <si>
    <t>CHOU-FLEUR</t>
  </si>
  <si>
    <t>CROISSANT</t>
  </si>
  <si>
    <t>ENDIVES</t>
  </si>
  <si>
    <t>GLACE AU CHOCOLAT</t>
  </si>
  <si>
    <t>GRUYERE</t>
  </si>
  <si>
    <t>JUS D'ORANGE</t>
  </si>
  <si>
    <t>LAITUE</t>
  </si>
  <si>
    <t>MARGARINE TARTINABLE</t>
  </si>
  <si>
    <t>MIEL</t>
  </si>
  <si>
    <t>POP CORN (MAIS)</t>
  </si>
  <si>
    <t>PRUNEAU</t>
  </si>
  <si>
    <t>RIZ BLANC (CUIT)</t>
  </si>
  <si>
    <t>SOUPE LEGUMES</t>
  </si>
  <si>
    <t>SPAGHETTIS CUITS</t>
  </si>
  <si>
    <t>SUCRE BLANC</t>
  </si>
  <si>
    <t>TOMATE</t>
  </si>
  <si>
    <t>VIN ROUGE</t>
  </si>
  <si>
    <t>YAOURT NATURE</t>
  </si>
  <si>
    <t>SAUCISSON SEC</t>
  </si>
  <si>
    <t>ROQUEFORT</t>
  </si>
  <si>
    <t>Pour 100g ou 10 cl</t>
  </si>
  <si>
    <t>Besoins journaliers moyens pour un homme (2500 à 2700 calories).      Besoins journaliers moyens pour une femme (2000 à 2200 calories)</t>
  </si>
  <si>
    <t>Répartition: 3 portions de Glucides, 3 portions de Protides, 1 portion de Lipides</t>
  </si>
  <si>
    <t>Prise de poids: 4 p de Glucides, 2 p de Protides, 1 p de Lipides  (421 GPL)
Perte de poids: 2 p de Glucides, 4 p de Protides, 1 p de Lipides  (241 GPL)</t>
  </si>
  <si>
    <t>Je suis</t>
  </si>
  <si>
    <t>un homme</t>
  </si>
  <si>
    <t>un homme,</t>
  </si>
  <si>
    <t>une femme,</t>
  </si>
  <si>
    <t>calories</t>
  </si>
  <si>
    <t>241 GPL</t>
  </si>
  <si>
    <t>331 GPL</t>
  </si>
  <si>
    <t>421 GPL</t>
  </si>
  <si>
    <t>Aliments</t>
  </si>
  <si>
    <t>Quantité</t>
  </si>
  <si>
    <t>gr</t>
  </si>
  <si>
    <t>cl</t>
  </si>
  <si>
    <t>Ajouter un aliment à cette liste</t>
  </si>
  <si>
    <t>Préciser sa valeur calorique pour 100g ou 10cl</t>
  </si>
  <si>
    <t>de glucides</t>
  </si>
  <si>
    <t>de protides</t>
  </si>
  <si>
    <t>de lipides</t>
  </si>
  <si>
    <t>Préciser la répartition
des nutiments énergétiques
(pour 100g ou 10cl)</t>
  </si>
  <si>
    <t>BIERE BLONDE</t>
  </si>
  <si>
    <t>glucides</t>
  </si>
  <si>
    <t>protides</t>
  </si>
  <si>
    <t>lipides</t>
  </si>
  <si>
    <t>pour une répartition des nutiments énergétiques:</t>
  </si>
  <si>
    <t>(ration calorique)</t>
  </si>
  <si>
    <t>Après le petit déjeuner, nutriments énergétiques et ration calorique manquants:</t>
  </si>
  <si>
    <t>Après le déjeuner, nutriments énergétiques et ration calorique manquants:</t>
  </si>
  <si>
    <t>Petit déjeuner</t>
  </si>
  <si>
    <t>Déjeuner</t>
  </si>
  <si>
    <t>Grignotage</t>
  </si>
  <si>
    <t>Aujourd'hui, nous sommes le</t>
  </si>
  <si>
    <t>ma pratique sportive va me permettre de dépenser environ</t>
  </si>
  <si>
    <t>je peux donc absorber</t>
  </si>
  <si>
    <t>Après le dîner, nutriments énergétiques et ration calorique manquants:</t>
  </si>
  <si>
    <t>Dîner</t>
  </si>
  <si>
    <t>Après le "grignotage", nutriments énergétiques et ration calorique manquants:</t>
  </si>
  <si>
    <t>kcal</t>
  </si>
  <si>
    <t xml:space="preserve">DIETETIQUE  ET NUTRITION </t>
  </si>
  <si>
    <t xml:space="preserve">La musculation abîme le muscle. </t>
  </si>
  <si>
    <t xml:space="preserve">Si un gain de poids rapide est souhaité, on optera pour un système alimentaire du type  421 GPL </t>
  </si>
  <si>
    <t xml:space="preserve">                             </t>
  </si>
  <si>
    <t xml:space="preserve">L’aspect qualitatif est aussi important que le quantitatif. </t>
  </si>
  <si>
    <t xml:space="preserve">  </t>
  </si>
  <si>
    <t xml:space="preserve">                    </t>
  </si>
  <si>
    <t xml:space="preserve">Les protides, lipides, glucides sont les nutriments énergétiques. </t>
  </si>
  <si>
    <t xml:space="preserve">Le manque d’un des trois entraîne des carences aux effets négatifs sur l’organisme. </t>
  </si>
  <si>
    <t xml:space="preserve">Les systèmes respiratoires et circulatoires y puisent leur capacité à fonctionner. </t>
  </si>
  <si>
    <t>Lipides:</t>
  </si>
  <si>
    <t>1g = 4 Kcal</t>
  </si>
  <si>
    <t>1g = 9Kcal</t>
  </si>
  <si>
    <t>Glucides:</t>
  </si>
  <si>
    <t>1g = 4Kcal</t>
  </si>
  <si>
    <t>graisses animales: (beurre, fromage, charcuterie, viande)</t>
  </si>
  <si>
    <t>graisses végétales: (huile, margarine, olives, noix, avocats, cacahuètes)</t>
  </si>
  <si>
    <t xml:space="preserve">GENERALITES </t>
  </si>
  <si>
    <t xml:space="preserve">Elle doit être compensée par une bonne récupération et une bonne alimentation. </t>
  </si>
  <si>
    <t xml:space="preserve">Dans une phase de croissance musculaire , les protéines doivent prendre une part importante </t>
  </si>
  <si>
    <t xml:space="preserve">- 2 portions de protéines </t>
  </si>
  <si>
    <t xml:space="preserve">- 4 portions de glucides </t>
  </si>
  <si>
    <t xml:space="preserve">- 1 portion de lipides </t>
  </si>
  <si>
    <t xml:space="preserve">L’important est de ne jamais créer « ni manque, ni carence ». </t>
  </si>
  <si>
    <t xml:space="preserve">Rappelons que le  cerveau est, par exemple, le premier utilisateur de glucides de l’organisme. </t>
  </si>
  <si>
    <t xml:space="preserve">Les muscles se nourrissent de protéines tant pour leur fonctionnement que pour leur croissance. </t>
  </si>
  <si>
    <t>protides animales: (viande, poisson, œuf, lait)</t>
  </si>
  <si>
    <t>protides végétales: (légumes secs, céréales)</t>
  </si>
  <si>
    <t>sucres rapides: (produits sucrés, produits salés)</t>
  </si>
  <si>
    <t>sucres lents: féculents, céréales, fruits, légumes secs)</t>
  </si>
  <si>
    <t>NUTRIMENTS</t>
  </si>
  <si>
    <t>Une ration ne doit pas dépasser 40 gr. L’ idéal est de l’étaler sur 3 à 5 repas</t>
  </si>
  <si>
    <t>de l’alimentation.</t>
  </si>
  <si>
    <t>Si le muscle « sec » est recherché (masse maigre) on diminuera l'apport de glucides (type 241 GPL).</t>
  </si>
  <si>
    <t xml:space="preserve">Un aliment tire sa valeur calorique d’un certain nombre de substances  appelées nutriments . </t>
  </si>
  <si>
    <t xml:space="preserve">Tous les nutriments sont importants et composent la ration énergétique quotidienne. </t>
  </si>
  <si>
    <r>
      <t>Protides</t>
    </r>
    <r>
      <rPr>
        <sz val="11"/>
        <rFont val="Comic Sans MS"/>
        <family val="4"/>
      </rPr>
      <t xml:space="preserve"> (protéines)</t>
    </r>
  </si>
  <si>
    <t>2 à 3 g par kilo de poids de corps et par jour.  ex: Pour un individu de 75kg:  150 à 225 grammes</t>
  </si>
  <si>
    <t>Ils sont également le constituant de nombreux tissus (cellules cérébrales et musculaires)</t>
  </si>
  <si>
    <t>iIs constituent la réserve énergétique "prioritaire"</t>
  </si>
  <si>
    <t>Ils sont le constituant fondamental de tous les tissus (os, muscles, peau …)</t>
  </si>
  <si>
    <t>Ils sont indispensables pour réparer et nourrir le muscle.</t>
  </si>
  <si>
    <t>Ils sont le constituant des membranes cellulaires et constituent une réserve énergétique.</t>
  </si>
  <si>
    <t>BRIOCHE</t>
  </si>
  <si>
    <t>g</t>
  </si>
  <si>
    <t>CREME LAITIERE</t>
  </si>
  <si>
    <t>BIG MAC DONALD</t>
  </si>
  <si>
    <t>g. de glucides</t>
  </si>
  <si>
    <t>g. de protides</t>
  </si>
  <si>
    <t>g. de lipides</t>
  </si>
  <si>
    <t>CONFITURE</t>
  </si>
  <si>
    <t>CAFE</t>
  </si>
  <si>
    <t>COMPOTE DE POMMES</t>
  </si>
  <si>
    <t>KIWI</t>
  </si>
  <si>
    <t>PAIN AUX CEREALES</t>
  </si>
  <si>
    <t>KEBAB</t>
  </si>
  <si>
    <t>CHOCOLATINE</t>
  </si>
  <si>
    <t>PAIN COMPLET</t>
  </si>
  <si>
    <t>PAIN D'EPICES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</si>
</sst>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F800]dddd\,\ mmmm\ dd\,\ yyyy"/>
    <numFmt numFmtId="166" formatCode="&quot;Vrai&quot;;&quot;Vrai&quot;;&quot;Faux&quot;"/>
    <numFmt numFmtId="167" formatCode="&quot;Actif&quot;;&quot;Actif&quot;;&quot;Inactif&quot;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sz val="11"/>
      <name val="Comic Sans MS"/>
      <family val="4"/>
    </font>
    <font>
      <b/>
      <sz val="11"/>
      <name val="Comic Sans MS"/>
      <family val="4"/>
    </font>
    <font>
      <sz val="12"/>
      <name val="Comic Sans MS"/>
      <family val="4"/>
    </font>
    <font>
      <sz val="8"/>
      <name val="Arial"/>
      <family val="0"/>
    </font>
    <font>
      <b/>
      <sz val="12"/>
      <name val="Comic Sans MS"/>
      <family val="4"/>
    </font>
    <font>
      <sz val="12"/>
      <color indexed="55"/>
      <name val="Comic Sans MS"/>
      <family val="4"/>
    </font>
    <font>
      <i/>
      <sz val="12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12"/>
      <name val="Comic Sans MS"/>
      <family val="4"/>
    </font>
    <font>
      <b/>
      <sz val="10"/>
      <name val="Arial"/>
      <family val="2"/>
    </font>
    <font>
      <b/>
      <sz val="14"/>
      <name val="Comic Sans MS"/>
      <family val="4"/>
    </font>
    <font>
      <sz val="8"/>
      <name val="Tahoma"/>
      <family val="2"/>
    </font>
    <font>
      <sz val="11"/>
      <color indexed="9"/>
      <name val="Comic Sans MS"/>
      <family val="4"/>
    </font>
    <font>
      <b/>
      <sz val="10"/>
      <color indexed="9"/>
      <name val="Comic Sans MS"/>
      <family val="4"/>
    </font>
    <font>
      <b/>
      <sz val="11"/>
      <color indexed="9"/>
      <name val="Comic Sans MS"/>
      <family val="4"/>
    </font>
    <font>
      <sz val="12"/>
      <color indexed="9"/>
      <name val="Comic Sans MS"/>
      <family val="4"/>
    </font>
    <font>
      <b/>
      <i/>
      <sz val="10"/>
      <color indexed="55"/>
      <name val="Comic Sans MS"/>
      <family val="4"/>
    </font>
    <font>
      <sz val="12"/>
      <color indexed="12"/>
      <name val="Comic Sans MS"/>
      <family val="4"/>
    </font>
    <font>
      <b/>
      <sz val="12"/>
      <color indexed="12"/>
      <name val="Comic Sans MS"/>
      <family val="4"/>
    </font>
    <font>
      <b/>
      <sz val="12"/>
      <color indexed="8"/>
      <name val="Comic Sans MS"/>
      <family val="4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b/>
      <i/>
      <sz val="8"/>
      <color indexed="23"/>
      <name val="Comic Sans MS"/>
      <family val="4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vertical="center"/>
    </xf>
    <xf numFmtId="1" fontId="3" fillId="2" borderId="0" xfId="0" applyNumberFormat="1" applyFont="1" applyFill="1" applyAlignment="1">
      <alignment horizontal="center" vertical="center"/>
    </xf>
    <xf numFmtId="1" fontId="3" fillId="2" borderId="0" xfId="0" applyNumberFormat="1" applyFont="1" applyFill="1" applyAlignment="1">
      <alignment vertical="center"/>
    </xf>
    <xf numFmtId="1" fontId="5" fillId="2" borderId="1" xfId="0" applyNumberFormat="1" applyFont="1" applyFill="1" applyBorder="1" applyAlignment="1">
      <alignment horizontal="left" vertical="center" indent="2"/>
    </xf>
    <xf numFmtId="1" fontId="5" fillId="2" borderId="2" xfId="0" applyNumberFormat="1" applyFont="1" applyFill="1" applyBorder="1" applyAlignment="1">
      <alignment vertical="center"/>
    </xf>
    <xf numFmtId="1" fontId="4" fillId="2" borderId="2" xfId="0" applyNumberFormat="1" applyFont="1" applyFill="1" applyBorder="1" applyAlignment="1">
      <alignment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vertical="center"/>
    </xf>
    <xf numFmtId="1" fontId="2" fillId="2" borderId="0" xfId="0" applyNumberFormat="1" applyFont="1" applyFill="1" applyBorder="1" applyAlignment="1">
      <alignment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1" fontId="11" fillId="2" borderId="0" xfId="0" applyNumberFormat="1" applyFont="1" applyFill="1" applyAlignment="1">
      <alignment vertical="center"/>
    </xf>
    <xf numFmtId="1" fontId="12" fillId="2" borderId="3" xfId="0" applyNumberFormat="1" applyFont="1" applyFill="1" applyBorder="1" applyAlignment="1" applyProtection="1">
      <alignment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1" fontId="12" fillId="2" borderId="0" xfId="0" applyNumberFormat="1" applyFont="1" applyFill="1" applyAlignment="1">
      <alignment horizontal="center" vertical="center"/>
    </xf>
    <xf numFmtId="1" fontId="12" fillId="2" borderId="0" xfId="0" applyNumberFormat="1" applyFont="1" applyFill="1" applyAlignment="1">
      <alignment vertical="center"/>
    </xf>
    <xf numFmtId="0" fontId="19" fillId="3" borderId="5" xfId="0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left" vertical="center"/>
    </xf>
    <xf numFmtId="1" fontId="18" fillId="3" borderId="6" xfId="0" applyNumberFormat="1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10" fontId="16" fillId="3" borderId="7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4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1" fontId="6" fillId="2" borderId="4" xfId="0" applyNumberFormat="1" applyFont="1" applyFill="1" applyBorder="1" applyAlignment="1">
      <alignment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right" vertical="center"/>
    </xf>
    <xf numFmtId="1" fontId="20" fillId="2" borderId="0" xfId="0" applyNumberFormat="1" applyFont="1" applyFill="1" applyAlignment="1">
      <alignment horizontal="right" vertical="center"/>
    </xf>
    <xf numFmtId="0" fontId="20" fillId="2" borderId="0" xfId="0" applyFont="1" applyFill="1" applyAlignment="1">
      <alignment vertical="center"/>
    </xf>
    <xf numFmtId="0" fontId="6" fillId="2" borderId="3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vertical="center"/>
      <protection locked="0"/>
    </xf>
    <xf numFmtId="0" fontId="6" fillId="2" borderId="10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vertical="center"/>
      <protection locked="0"/>
    </xf>
    <xf numFmtId="0" fontId="6" fillId="2" borderId="14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vertical="center"/>
      <protection locked="0"/>
    </xf>
    <xf numFmtId="0" fontId="6" fillId="2" borderId="21" xfId="0" applyFont="1" applyFill="1" applyBorder="1" applyAlignment="1">
      <alignment horizontal="right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vertical="center"/>
      <protection locked="0"/>
    </xf>
    <xf numFmtId="1" fontId="6" fillId="2" borderId="23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24" fillId="2" borderId="0" xfId="0" applyFont="1" applyFill="1" applyAlignment="1" quotePrefix="1">
      <alignment vertical="center"/>
    </xf>
    <xf numFmtId="0" fontId="24" fillId="2" borderId="0" xfId="0" applyFont="1" applyFill="1" applyAlignment="1" quotePrefix="1">
      <alignment horizontal="left" vertical="center"/>
    </xf>
    <xf numFmtId="0" fontId="2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" fontId="10" fillId="2" borderId="0" xfId="0" applyNumberFormat="1" applyFont="1" applyFill="1" applyAlignment="1">
      <alignment vertical="center"/>
    </xf>
    <xf numFmtId="0" fontId="22" fillId="2" borderId="0" xfId="0" applyFont="1" applyFill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1" fontId="26" fillId="2" borderId="0" xfId="0" applyNumberFormat="1" applyFont="1" applyFill="1" applyBorder="1" applyAlignment="1">
      <alignment vertical="center"/>
    </xf>
    <xf numFmtId="1" fontId="1" fillId="2" borderId="0" xfId="15" applyNumberFormat="1" applyFill="1" applyAlignment="1">
      <alignment vertical="center"/>
    </xf>
    <xf numFmtId="1" fontId="26" fillId="2" borderId="0" xfId="0" applyNumberFormat="1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1" fontId="2" fillId="2" borderId="0" xfId="0" applyNumberFormat="1" applyFont="1" applyFill="1" applyAlignment="1">
      <alignment horizontal="center" vertical="center"/>
    </xf>
    <xf numFmtId="1" fontId="5" fillId="2" borderId="2" xfId="0" applyNumberFormat="1" applyFont="1" applyFill="1" applyBorder="1" applyAlignment="1">
      <alignment horizontal="left" vertical="center" wrapText="1"/>
    </xf>
    <xf numFmtId="1" fontId="5" fillId="2" borderId="14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" fontId="11" fillId="2" borderId="0" xfId="0" applyNumberFormat="1" applyFont="1" applyFill="1" applyAlignment="1">
      <alignment horizontal="center" vertical="center"/>
    </xf>
    <xf numFmtId="1" fontId="3" fillId="2" borderId="24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 indent="1"/>
    </xf>
    <xf numFmtId="0" fontId="6" fillId="2" borderId="0" xfId="0" applyFont="1" applyFill="1" applyAlignment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1" fontId="18" fillId="3" borderId="28" xfId="0" applyNumberFormat="1" applyFont="1" applyFill="1" applyBorder="1" applyAlignment="1">
      <alignment horizontal="center" vertical="center"/>
    </xf>
    <xf numFmtId="1" fontId="18" fillId="3" borderId="29" xfId="0" applyNumberFormat="1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1" fontId="18" fillId="3" borderId="35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left" vertical="center"/>
    </xf>
    <xf numFmtId="0" fontId="6" fillId="2" borderId="38" xfId="0" applyFont="1" applyFill="1" applyBorder="1" applyAlignment="1">
      <alignment horizontal="right" vertical="center"/>
    </xf>
    <xf numFmtId="0" fontId="6" fillId="2" borderId="37" xfId="0" applyFont="1" applyFill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2</xdr:row>
      <xdr:rowOff>76200</xdr:rowOff>
    </xdr:from>
    <xdr:to>
      <xdr:col>8</xdr:col>
      <xdr:colOff>123825</xdr:colOff>
      <xdr:row>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981700" y="390525"/>
          <a:ext cx="257175" cy="571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2</xdr:row>
      <xdr:rowOff>295275</xdr:rowOff>
    </xdr:from>
    <xdr:to>
      <xdr:col>8</xdr:col>
      <xdr:colOff>123825</xdr:colOff>
      <xdr:row>2</xdr:row>
      <xdr:rowOff>352425</xdr:rowOff>
    </xdr:to>
    <xdr:sp>
      <xdr:nvSpPr>
        <xdr:cNvPr id="2" name="AutoShape 2"/>
        <xdr:cNvSpPr>
          <a:spLocks/>
        </xdr:cNvSpPr>
      </xdr:nvSpPr>
      <xdr:spPr>
        <a:xfrm>
          <a:off x="5981700" y="609600"/>
          <a:ext cx="257175" cy="571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6</xdr:row>
      <xdr:rowOff>76200</xdr:rowOff>
    </xdr:from>
    <xdr:to>
      <xdr:col>6</xdr:col>
      <xdr:colOff>0</xdr:colOff>
      <xdr:row>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886450" y="1228725"/>
          <a:ext cx="133350" cy="571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6</xdr:row>
      <xdr:rowOff>295275</xdr:rowOff>
    </xdr:from>
    <xdr:to>
      <xdr:col>6</xdr:col>
      <xdr:colOff>0</xdr:colOff>
      <xdr:row>6</xdr:row>
      <xdr:rowOff>352425</xdr:rowOff>
    </xdr:to>
    <xdr:sp>
      <xdr:nvSpPr>
        <xdr:cNvPr id="2" name="AutoShape 2"/>
        <xdr:cNvSpPr>
          <a:spLocks/>
        </xdr:cNvSpPr>
      </xdr:nvSpPr>
      <xdr:spPr>
        <a:xfrm>
          <a:off x="5886450" y="1447800"/>
          <a:ext cx="133350" cy="571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O55"/>
  <sheetViews>
    <sheetView zoomScale="75" zoomScaleNormal="75" workbookViewId="0" topLeftCell="A1">
      <selection activeCell="F33" sqref="F33"/>
    </sheetView>
  </sheetViews>
  <sheetFormatPr defaultColWidth="11.421875" defaultRowHeight="12.75"/>
  <cols>
    <col min="1" max="1" width="4.7109375" style="1" customWidth="1"/>
    <col min="2" max="2" width="26.7109375" style="2" customWidth="1"/>
    <col min="3" max="3" width="10.7109375" style="3" customWidth="1"/>
    <col min="4" max="4" width="3.7109375" style="4" customWidth="1"/>
    <col min="5" max="5" width="4.7109375" style="1" customWidth="1"/>
    <col min="6" max="6" width="26.7109375" style="2" customWidth="1"/>
    <col min="7" max="7" width="10.7109375" style="4" customWidth="1"/>
    <col min="8" max="8" width="3.7109375" style="4" customWidth="1"/>
    <col min="9" max="9" width="4.7109375" style="1" customWidth="1"/>
    <col min="10" max="10" width="26.7109375" style="2" customWidth="1"/>
    <col min="11" max="11" width="10.7109375" style="4" customWidth="1"/>
    <col min="12" max="12" width="3.7109375" style="4" customWidth="1"/>
    <col min="13" max="13" width="4.7109375" style="1" customWidth="1"/>
    <col min="14" max="14" width="26.7109375" style="2" customWidth="1"/>
    <col min="15" max="15" width="10.7109375" style="4" customWidth="1"/>
    <col min="16" max="16384" width="11.421875" style="2" customWidth="1"/>
  </cols>
  <sheetData>
    <row r="1" spans="1:15" ht="16.5" customHeight="1">
      <c r="A1" s="83" t="s">
        <v>55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ht="8.25" customHeight="1"/>
    <row r="3" spans="1:15" s="9" customFormat="1" ht="33.75" customHeight="1">
      <c r="A3" s="5" t="s">
        <v>56</v>
      </c>
      <c r="B3" s="6"/>
      <c r="C3" s="6"/>
      <c r="D3" s="6"/>
      <c r="E3" s="6"/>
      <c r="F3" s="6"/>
      <c r="G3" s="6"/>
      <c r="H3" s="7"/>
      <c r="I3" s="8"/>
      <c r="J3" s="84" t="s">
        <v>57</v>
      </c>
      <c r="K3" s="84"/>
      <c r="L3" s="84"/>
      <c r="M3" s="84"/>
      <c r="N3" s="84"/>
      <c r="O3" s="85"/>
    </row>
    <row r="4" ht="8.25" customHeight="1"/>
    <row r="5" spans="2:15" ht="15" customHeight="1">
      <c r="B5" s="10" t="s">
        <v>54</v>
      </c>
      <c r="C5" s="11" t="s">
        <v>3</v>
      </c>
      <c r="D5" s="11"/>
      <c r="E5" s="12"/>
      <c r="F5" s="10" t="s">
        <v>54</v>
      </c>
      <c r="G5" s="11" t="s">
        <v>1</v>
      </c>
      <c r="H5" s="11"/>
      <c r="I5" s="12"/>
      <c r="J5" s="10" t="s">
        <v>54</v>
      </c>
      <c r="K5" s="11" t="s">
        <v>0</v>
      </c>
      <c r="L5" s="11"/>
      <c r="M5" s="12"/>
      <c r="N5" s="10" t="s">
        <v>54</v>
      </c>
      <c r="O5" s="11" t="s">
        <v>2</v>
      </c>
    </row>
    <row r="6" spans="1:15" ht="12" customHeight="1">
      <c r="A6" s="13">
        <v>1</v>
      </c>
      <c r="B6" s="14" t="s">
        <v>7</v>
      </c>
      <c r="C6" s="15">
        <v>741</v>
      </c>
      <c r="D6" s="16"/>
      <c r="E6" s="13">
        <v>10</v>
      </c>
      <c r="F6" s="14" t="s">
        <v>48</v>
      </c>
      <c r="G6" s="15">
        <v>100</v>
      </c>
      <c r="H6" s="16"/>
      <c r="I6" s="13">
        <v>9</v>
      </c>
      <c r="J6" s="14" t="s">
        <v>38</v>
      </c>
      <c r="K6" s="15">
        <v>30.6</v>
      </c>
      <c r="L6" s="16"/>
      <c r="M6" s="13">
        <v>1</v>
      </c>
      <c r="N6" s="14" t="s">
        <v>7</v>
      </c>
      <c r="O6" s="15">
        <v>82</v>
      </c>
    </row>
    <row r="7" spans="1:15" ht="12" customHeight="1">
      <c r="A7" s="13">
        <v>2</v>
      </c>
      <c r="B7" s="14" t="s">
        <v>11</v>
      </c>
      <c r="C7" s="15">
        <v>576</v>
      </c>
      <c r="D7" s="16"/>
      <c r="E7" s="13">
        <v>12</v>
      </c>
      <c r="F7" s="14" t="s">
        <v>43</v>
      </c>
      <c r="G7" s="15">
        <v>80</v>
      </c>
      <c r="H7" s="16"/>
      <c r="I7" s="13">
        <v>30</v>
      </c>
      <c r="J7" s="14" t="s">
        <v>10</v>
      </c>
      <c r="K7" s="15">
        <v>26</v>
      </c>
      <c r="L7" s="16"/>
      <c r="M7" s="13">
        <v>5</v>
      </c>
      <c r="N7" s="14" t="s">
        <v>52</v>
      </c>
      <c r="O7" s="17">
        <v>50</v>
      </c>
    </row>
    <row r="8" spans="1:15" ht="12" customHeight="1">
      <c r="A8" s="13">
        <v>3</v>
      </c>
      <c r="B8" s="14" t="s">
        <v>30</v>
      </c>
      <c r="C8" s="15">
        <v>559</v>
      </c>
      <c r="D8" s="16"/>
      <c r="E8" s="13">
        <v>14</v>
      </c>
      <c r="F8" s="14" t="s">
        <v>19</v>
      </c>
      <c r="G8" s="15">
        <v>78</v>
      </c>
      <c r="H8" s="16"/>
      <c r="I8" s="13">
        <v>3</v>
      </c>
      <c r="J8" s="14" t="s">
        <v>30</v>
      </c>
      <c r="K8" s="15">
        <v>25</v>
      </c>
      <c r="L8" s="16"/>
      <c r="M8" s="13">
        <v>8</v>
      </c>
      <c r="N8" s="14" t="s">
        <v>17</v>
      </c>
      <c r="O8" s="15">
        <v>45</v>
      </c>
    </row>
    <row r="9" spans="1:15" ht="12" customHeight="1">
      <c r="A9" s="13">
        <v>4</v>
      </c>
      <c r="B9" s="14" t="s">
        <v>14</v>
      </c>
      <c r="C9" s="15">
        <v>550</v>
      </c>
      <c r="D9" s="16"/>
      <c r="E9" s="13">
        <v>16</v>
      </c>
      <c r="F9" s="14" t="s">
        <v>42</v>
      </c>
      <c r="G9" s="15">
        <v>77</v>
      </c>
      <c r="H9" s="16"/>
      <c r="I9" s="13">
        <v>27</v>
      </c>
      <c r="J9" s="14" t="s">
        <v>9</v>
      </c>
      <c r="K9" s="15">
        <v>25</v>
      </c>
      <c r="L9" s="16"/>
      <c r="M9" s="13">
        <v>2</v>
      </c>
      <c r="N9" s="14" t="s">
        <v>11</v>
      </c>
      <c r="O9" s="15">
        <v>44</v>
      </c>
    </row>
    <row r="10" spans="1:15" ht="12" customHeight="1">
      <c r="A10" s="13">
        <v>5</v>
      </c>
      <c r="B10" s="18" t="s">
        <v>52</v>
      </c>
      <c r="C10" s="17">
        <v>546</v>
      </c>
      <c r="D10" s="19"/>
      <c r="E10" s="13">
        <v>18</v>
      </c>
      <c r="F10" s="18" t="s">
        <v>44</v>
      </c>
      <c r="G10" s="15">
        <v>70</v>
      </c>
      <c r="H10" s="19"/>
      <c r="I10" s="13">
        <v>5</v>
      </c>
      <c r="J10" s="14" t="s">
        <v>52</v>
      </c>
      <c r="K10" s="17">
        <v>24</v>
      </c>
      <c r="L10" s="19"/>
      <c r="M10" s="13">
        <v>4</v>
      </c>
      <c r="N10" s="14" t="s">
        <v>14</v>
      </c>
      <c r="O10" s="15">
        <v>34</v>
      </c>
    </row>
    <row r="11" spans="1:15" ht="12" customHeight="1">
      <c r="A11" s="13">
        <v>6</v>
      </c>
      <c r="B11" s="14" t="s">
        <v>33</v>
      </c>
      <c r="C11" s="15">
        <v>500</v>
      </c>
      <c r="D11" s="16"/>
      <c r="E11" s="13">
        <v>7</v>
      </c>
      <c r="F11" s="14" t="s">
        <v>13</v>
      </c>
      <c r="G11" s="15">
        <v>65</v>
      </c>
      <c r="H11" s="16"/>
      <c r="I11" s="13">
        <v>2</v>
      </c>
      <c r="J11" s="14" t="s">
        <v>11</v>
      </c>
      <c r="K11" s="15">
        <v>23</v>
      </c>
      <c r="L11" s="16"/>
      <c r="M11" s="13">
        <v>9</v>
      </c>
      <c r="N11" s="14" t="s">
        <v>38</v>
      </c>
      <c r="O11" s="15">
        <v>33.6</v>
      </c>
    </row>
    <row r="12" spans="1:15" ht="12" customHeight="1">
      <c r="A12" s="13">
        <v>7</v>
      </c>
      <c r="B12" s="14" t="s">
        <v>13</v>
      </c>
      <c r="C12" s="15">
        <v>489</v>
      </c>
      <c r="D12" s="19"/>
      <c r="E12" s="13">
        <v>6</v>
      </c>
      <c r="F12" s="14" t="s">
        <v>33</v>
      </c>
      <c r="G12" s="15">
        <v>64</v>
      </c>
      <c r="H12" s="19"/>
      <c r="I12" s="13">
        <v>11</v>
      </c>
      <c r="J12" s="14" t="s">
        <v>53</v>
      </c>
      <c r="K12" s="17">
        <v>21.5</v>
      </c>
      <c r="L12" s="19"/>
      <c r="M12" s="13">
        <v>3</v>
      </c>
      <c r="N12" s="14" t="s">
        <v>30</v>
      </c>
      <c r="O12" s="15">
        <v>32.5</v>
      </c>
    </row>
    <row r="13" spans="1:15" ht="12" customHeight="1">
      <c r="A13" s="13">
        <v>8</v>
      </c>
      <c r="B13" s="14" t="s">
        <v>17</v>
      </c>
      <c r="C13" s="15">
        <v>477</v>
      </c>
      <c r="D13" s="16"/>
      <c r="E13" s="13">
        <v>21</v>
      </c>
      <c r="F13" s="14" t="s">
        <v>16</v>
      </c>
      <c r="G13" s="15">
        <v>62</v>
      </c>
      <c r="H13" s="16"/>
      <c r="I13" s="13">
        <v>37</v>
      </c>
      <c r="J13" s="14" t="s">
        <v>31</v>
      </c>
      <c r="K13" s="15">
        <v>21</v>
      </c>
      <c r="L13" s="16"/>
      <c r="M13" s="13">
        <v>11</v>
      </c>
      <c r="N13" s="14" t="s">
        <v>53</v>
      </c>
      <c r="O13" s="17">
        <v>30.5</v>
      </c>
    </row>
    <row r="14" spans="1:15" ht="12" customHeight="1">
      <c r="A14" s="13">
        <v>9</v>
      </c>
      <c r="B14" s="14" t="s">
        <v>38</v>
      </c>
      <c r="C14" s="15">
        <v>430</v>
      </c>
      <c r="D14" s="16"/>
      <c r="E14" s="13">
        <v>22</v>
      </c>
      <c r="F14" s="14" t="s">
        <v>25</v>
      </c>
      <c r="G14" s="15">
        <v>55</v>
      </c>
      <c r="H14" s="16"/>
      <c r="I14" s="13">
        <v>26</v>
      </c>
      <c r="J14" s="14" t="s">
        <v>29</v>
      </c>
      <c r="K14" s="15">
        <v>20</v>
      </c>
      <c r="L14" s="16"/>
      <c r="M14" s="13">
        <v>17</v>
      </c>
      <c r="N14" s="14" t="s">
        <v>12</v>
      </c>
      <c r="O14" s="15">
        <v>24.7</v>
      </c>
    </row>
    <row r="15" spans="1:15" ht="12" customHeight="1">
      <c r="A15" s="13">
        <v>10</v>
      </c>
      <c r="B15" s="14" t="s">
        <v>48</v>
      </c>
      <c r="C15" s="15">
        <v>400</v>
      </c>
      <c r="D15" s="16"/>
      <c r="E15" s="13">
        <v>4</v>
      </c>
      <c r="F15" s="14" t="s">
        <v>14</v>
      </c>
      <c r="G15" s="15">
        <v>55</v>
      </c>
      <c r="H15" s="16"/>
      <c r="I15" s="13">
        <v>17</v>
      </c>
      <c r="J15" s="14" t="s">
        <v>12</v>
      </c>
      <c r="K15" s="15">
        <v>17.5</v>
      </c>
      <c r="L15" s="16"/>
      <c r="M15" s="13">
        <v>6</v>
      </c>
      <c r="N15" s="14" t="s">
        <v>33</v>
      </c>
      <c r="O15" s="15">
        <v>24</v>
      </c>
    </row>
    <row r="16" spans="1:15" ht="12" customHeight="1">
      <c r="A16" s="13">
        <v>11</v>
      </c>
      <c r="B16" s="18" t="s">
        <v>53</v>
      </c>
      <c r="C16" s="17">
        <v>368</v>
      </c>
      <c r="D16" s="16"/>
      <c r="E16" s="13">
        <v>13</v>
      </c>
      <c r="F16" s="18" t="s">
        <v>35</v>
      </c>
      <c r="G16" s="15">
        <v>48</v>
      </c>
      <c r="H16" s="16"/>
      <c r="I16" s="13">
        <v>19</v>
      </c>
      <c r="J16" s="14" t="s">
        <v>5</v>
      </c>
      <c r="K16" s="15">
        <v>17</v>
      </c>
      <c r="L16" s="16"/>
      <c r="M16" s="13">
        <v>7</v>
      </c>
      <c r="N16" s="14" t="s">
        <v>13</v>
      </c>
      <c r="O16" s="15">
        <v>22</v>
      </c>
    </row>
    <row r="17" spans="1:15" ht="12" customHeight="1">
      <c r="A17" s="13">
        <v>12</v>
      </c>
      <c r="B17" s="14" t="s">
        <v>43</v>
      </c>
      <c r="C17" s="15">
        <v>360</v>
      </c>
      <c r="D17" s="16"/>
      <c r="E17" s="13">
        <v>3</v>
      </c>
      <c r="F17" s="14" t="s">
        <v>30</v>
      </c>
      <c r="G17" s="15">
        <v>42.6</v>
      </c>
      <c r="H17" s="16"/>
      <c r="I17" s="13">
        <v>20</v>
      </c>
      <c r="J17" s="14" t="s">
        <v>27</v>
      </c>
      <c r="K17" s="15">
        <v>13</v>
      </c>
      <c r="L17" s="16"/>
      <c r="M17" s="13">
        <v>19</v>
      </c>
      <c r="N17" s="14" t="s">
        <v>5</v>
      </c>
      <c r="O17" s="15">
        <v>22</v>
      </c>
    </row>
    <row r="18" spans="1:15" ht="12" customHeight="1">
      <c r="A18" s="13">
        <v>13</v>
      </c>
      <c r="B18" s="14" t="s">
        <v>35</v>
      </c>
      <c r="C18" s="15">
        <v>348</v>
      </c>
      <c r="D18" s="16"/>
      <c r="E18" s="13">
        <v>20</v>
      </c>
      <c r="F18" s="14" t="s">
        <v>27</v>
      </c>
      <c r="G18" s="15">
        <v>38</v>
      </c>
      <c r="H18" s="16"/>
      <c r="I18" s="13">
        <v>8</v>
      </c>
      <c r="J18" s="14" t="s">
        <v>17</v>
      </c>
      <c r="K18" s="15">
        <v>13</v>
      </c>
      <c r="L18" s="16"/>
      <c r="M18" s="13">
        <v>23</v>
      </c>
      <c r="N18" s="14" t="s">
        <v>4</v>
      </c>
      <c r="O18" s="15">
        <v>19</v>
      </c>
    </row>
    <row r="19" spans="1:15" ht="12" customHeight="1">
      <c r="A19" s="13">
        <v>14</v>
      </c>
      <c r="B19" s="14" t="s">
        <v>19</v>
      </c>
      <c r="C19" s="15">
        <v>335</v>
      </c>
      <c r="D19" s="16"/>
      <c r="E19" s="13">
        <v>15</v>
      </c>
      <c r="F19" s="14" t="s">
        <v>18</v>
      </c>
      <c r="G19" s="15">
        <v>36.3</v>
      </c>
      <c r="H19" s="16"/>
      <c r="I19" s="13">
        <v>28</v>
      </c>
      <c r="J19" s="14" t="s">
        <v>23</v>
      </c>
      <c r="K19" s="15">
        <v>12.5</v>
      </c>
      <c r="L19" s="16"/>
      <c r="M19" s="13">
        <v>15</v>
      </c>
      <c r="N19" s="14" t="s">
        <v>18</v>
      </c>
      <c r="O19" s="15">
        <v>17</v>
      </c>
    </row>
    <row r="20" spans="1:15" ht="12" customHeight="1">
      <c r="A20" s="13">
        <v>15</v>
      </c>
      <c r="B20" s="14" t="s">
        <v>18</v>
      </c>
      <c r="C20" s="15">
        <v>318</v>
      </c>
      <c r="D20" s="16"/>
      <c r="E20" s="13">
        <v>32</v>
      </c>
      <c r="F20" s="14" t="s">
        <v>47</v>
      </c>
      <c r="G20" s="15">
        <v>29</v>
      </c>
      <c r="H20" s="16"/>
      <c r="I20" s="13">
        <v>7</v>
      </c>
      <c r="J20" s="14" t="s">
        <v>13</v>
      </c>
      <c r="K20" s="15">
        <v>12</v>
      </c>
      <c r="L20" s="16"/>
      <c r="M20" s="13">
        <v>13</v>
      </c>
      <c r="N20" s="18" t="s">
        <v>35</v>
      </c>
      <c r="O20" s="15">
        <v>15</v>
      </c>
    </row>
    <row r="21" spans="1:15" ht="12" customHeight="1">
      <c r="A21" s="13">
        <v>16</v>
      </c>
      <c r="B21" s="14" t="s">
        <v>42</v>
      </c>
      <c r="C21" s="15">
        <v>312</v>
      </c>
      <c r="D21" s="16"/>
      <c r="E21" s="13">
        <v>33</v>
      </c>
      <c r="F21" s="14" t="s">
        <v>45</v>
      </c>
      <c r="G21" s="15">
        <v>29</v>
      </c>
      <c r="H21" s="16"/>
      <c r="I21" s="13">
        <v>22</v>
      </c>
      <c r="J21" s="14" t="s">
        <v>25</v>
      </c>
      <c r="K21" s="15">
        <v>7</v>
      </c>
      <c r="L21" s="16"/>
      <c r="M21" s="13">
        <v>35</v>
      </c>
      <c r="N21" s="14" t="s">
        <v>21</v>
      </c>
      <c r="O21" s="15">
        <v>13.5</v>
      </c>
    </row>
    <row r="22" spans="1:15" ht="12" customHeight="1">
      <c r="A22" s="13">
        <v>17</v>
      </c>
      <c r="B22" s="14" t="s">
        <v>12</v>
      </c>
      <c r="C22" s="15">
        <v>299</v>
      </c>
      <c r="D22" s="16"/>
      <c r="E22" s="13">
        <v>31</v>
      </c>
      <c r="F22" s="14" t="s">
        <v>26</v>
      </c>
      <c r="G22" s="15">
        <v>29</v>
      </c>
      <c r="H22" s="16"/>
      <c r="I22" s="13">
        <v>13</v>
      </c>
      <c r="J22" s="18" t="s">
        <v>35</v>
      </c>
      <c r="K22" s="15">
        <v>7</v>
      </c>
      <c r="L22" s="16"/>
      <c r="M22" s="13">
        <v>26</v>
      </c>
      <c r="N22" s="14" t="s">
        <v>29</v>
      </c>
      <c r="O22" s="15">
        <v>11</v>
      </c>
    </row>
    <row r="23" spans="1:15" ht="12" customHeight="1">
      <c r="A23" s="13">
        <v>18</v>
      </c>
      <c r="B23" s="14" t="s">
        <v>44</v>
      </c>
      <c r="C23" s="15">
        <v>295</v>
      </c>
      <c r="D23" s="16"/>
      <c r="E23" s="13">
        <v>36</v>
      </c>
      <c r="F23" s="14" t="s">
        <v>6</v>
      </c>
      <c r="G23" s="15">
        <v>22.7</v>
      </c>
      <c r="H23" s="16"/>
      <c r="I23" s="13">
        <v>6</v>
      </c>
      <c r="J23" s="14" t="s">
        <v>33</v>
      </c>
      <c r="K23" s="15">
        <v>7</v>
      </c>
      <c r="L23" s="16"/>
      <c r="M23" s="13">
        <v>24</v>
      </c>
      <c r="N23" s="14" t="s">
        <v>37</v>
      </c>
      <c r="O23" s="15">
        <v>11</v>
      </c>
    </row>
    <row r="24" spans="1:15" ht="12" customHeight="1">
      <c r="A24" s="13">
        <v>19</v>
      </c>
      <c r="B24" s="14" t="s">
        <v>5</v>
      </c>
      <c r="C24" s="15">
        <v>270</v>
      </c>
      <c r="D24" s="16"/>
      <c r="E24" s="13">
        <v>2</v>
      </c>
      <c r="F24" s="14" t="s">
        <v>11</v>
      </c>
      <c r="G24" s="15">
        <v>22</v>
      </c>
      <c r="H24" s="16"/>
      <c r="I24" s="13">
        <v>4</v>
      </c>
      <c r="J24" s="14" t="s">
        <v>14</v>
      </c>
      <c r="K24" s="15">
        <v>6</v>
      </c>
      <c r="L24" s="16"/>
      <c r="M24" s="13">
        <v>28</v>
      </c>
      <c r="N24" s="14" t="s">
        <v>23</v>
      </c>
      <c r="O24" s="15">
        <v>10</v>
      </c>
    </row>
    <row r="25" spans="1:15" ht="12" customHeight="1">
      <c r="A25" s="13">
        <v>20</v>
      </c>
      <c r="B25" s="14" t="s">
        <v>27</v>
      </c>
      <c r="C25" s="15">
        <v>269</v>
      </c>
      <c r="D25" s="16"/>
      <c r="E25" s="13">
        <v>24</v>
      </c>
      <c r="F25" s="14" t="s">
        <v>37</v>
      </c>
      <c r="G25" s="15">
        <v>21</v>
      </c>
      <c r="H25" s="16"/>
      <c r="I25" s="13">
        <v>32</v>
      </c>
      <c r="J25" s="14" t="s">
        <v>47</v>
      </c>
      <c r="K25" s="15">
        <v>5</v>
      </c>
      <c r="L25" s="16"/>
      <c r="M25" s="13">
        <v>25</v>
      </c>
      <c r="N25" s="14" t="s">
        <v>20</v>
      </c>
      <c r="O25" s="15">
        <v>10</v>
      </c>
    </row>
    <row r="26" spans="1:15" ht="12" customHeight="1">
      <c r="A26" s="13">
        <v>21</v>
      </c>
      <c r="B26" s="14" t="s">
        <v>16</v>
      </c>
      <c r="C26" s="15">
        <v>257</v>
      </c>
      <c r="D26" s="16"/>
      <c r="E26" s="13">
        <v>25</v>
      </c>
      <c r="F26" s="14" t="s">
        <v>20</v>
      </c>
      <c r="G26" s="15">
        <v>20</v>
      </c>
      <c r="H26" s="16"/>
      <c r="I26" s="13">
        <v>31</v>
      </c>
      <c r="J26" s="14" t="s">
        <v>26</v>
      </c>
      <c r="K26" s="15">
        <v>5</v>
      </c>
      <c r="L26" s="16"/>
      <c r="M26" s="13">
        <v>20</v>
      </c>
      <c r="N26" s="14" t="s">
        <v>27</v>
      </c>
      <c r="O26" s="15">
        <v>9</v>
      </c>
    </row>
    <row r="27" spans="1:15" ht="12" customHeight="1">
      <c r="A27" s="13">
        <v>22</v>
      </c>
      <c r="B27" s="14" t="s">
        <v>25</v>
      </c>
      <c r="C27" s="15">
        <v>255</v>
      </c>
      <c r="D27" s="16"/>
      <c r="E27" s="13">
        <v>34</v>
      </c>
      <c r="F27" s="14" t="s">
        <v>46</v>
      </c>
      <c r="G27" s="15">
        <v>19</v>
      </c>
      <c r="H27" s="16"/>
      <c r="I27" s="13">
        <v>12</v>
      </c>
      <c r="J27" s="14" t="s">
        <v>43</v>
      </c>
      <c r="K27" s="15">
        <v>4.5</v>
      </c>
      <c r="L27" s="16"/>
      <c r="M27" s="13">
        <v>27</v>
      </c>
      <c r="N27" s="14" t="s">
        <v>9</v>
      </c>
      <c r="O27" s="15">
        <v>8</v>
      </c>
    </row>
    <row r="28" spans="1:15" ht="12" customHeight="1">
      <c r="A28" s="13">
        <v>23</v>
      </c>
      <c r="B28" s="14" t="s">
        <v>4</v>
      </c>
      <c r="C28" s="15">
        <v>208</v>
      </c>
      <c r="D28" s="16"/>
      <c r="E28" s="13">
        <v>39</v>
      </c>
      <c r="F28" s="14" t="s">
        <v>28</v>
      </c>
      <c r="G28" s="15">
        <v>14</v>
      </c>
      <c r="H28" s="16"/>
      <c r="I28" s="13">
        <v>15</v>
      </c>
      <c r="J28" s="14" t="s">
        <v>18</v>
      </c>
      <c r="K28" s="15">
        <v>4.4</v>
      </c>
      <c r="L28" s="16"/>
      <c r="M28" s="13">
        <v>30</v>
      </c>
      <c r="N28" s="14" t="s">
        <v>10</v>
      </c>
      <c r="O28" s="15">
        <v>4</v>
      </c>
    </row>
    <row r="29" spans="1:15" ht="12" customHeight="1">
      <c r="A29" s="13">
        <v>24</v>
      </c>
      <c r="B29" s="14" t="s">
        <v>37</v>
      </c>
      <c r="C29" s="15">
        <v>200</v>
      </c>
      <c r="D29" s="16"/>
      <c r="E29" s="13">
        <v>29</v>
      </c>
      <c r="F29" s="14" t="s">
        <v>8</v>
      </c>
      <c r="G29" s="15">
        <v>13</v>
      </c>
      <c r="H29" s="16"/>
      <c r="I29" s="13">
        <v>21</v>
      </c>
      <c r="J29" s="14" t="s">
        <v>16</v>
      </c>
      <c r="K29" s="15">
        <v>4.3</v>
      </c>
      <c r="L29" s="16"/>
      <c r="M29" s="13">
        <v>46</v>
      </c>
      <c r="N29" s="14" t="s">
        <v>41</v>
      </c>
      <c r="O29" s="15">
        <v>3.8</v>
      </c>
    </row>
    <row r="30" spans="1:15" ht="12" customHeight="1">
      <c r="A30" s="13">
        <v>25</v>
      </c>
      <c r="B30" s="14" t="s">
        <v>20</v>
      </c>
      <c r="C30" s="15">
        <v>186</v>
      </c>
      <c r="D30" s="16"/>
      <c r="E30" s="13">
        <v>41</v>
      </c>
      <c r="F30" s="14" t="s">
        <v>39</v>
      </c>
      <c r="G30" s="15">
        <v>12.8</v>
      </c>
      <c r="H30" s="16"/>
      <c r="I30" s="13">
        <v>40</v>
      </c>
      <c r="J30" s="14" t="s">
        <v>51</v>
      </c>
      <c r="K30" s="15">
        <v>4</v>
      </c>
      <c r="L30" s="16"/>
      <c r="M30" s="13">
        <v>34</v>
      </c>
      <c r="N30" s="14" t="s">
        <v>46</v>
      </c>
      <c r="O30" s="15">
        <v>3.7</v>
      </c>
    </row>
    <row r="31" spans="1:15" ht="12" customHeight="1">
      <c r="A31" s="13">
        <v>26</v>
      </c>
      <c r="B31" s="14" t="s">
        <v>29</v>
      </c>
      <c r="C31" s="15">
        <v>179</v>
      </c>
      <c r="D31" s="16"/>
      <c r="E31" s="13">
        <v>42</v>
      </c>
      <c r="F31" s="14" t="s">
        <v>24</v>
      </c>
      <c r="G31" s="15">
        <v>11</v>
      </c>
      <c r="H31" s="16"/>
      <c r="I31" s="13">
        <v>24</v>
      </c>
      <c r="J31" s="14" t="s">
        <v>37</v>
      </c>
      <c r="K31" s="15">
        <v>4</v>
      </c>
      <c r="L31" s="16"/>
      <c r="M31" s="13">
        <v>40</v>
      </c>
      <c r="N31" s="14" t="s">
        <v>51</v>
      </c>
      <c r="O31" s="15">
        <v>3.5</v>
      </c>
    </row>
    <row r="32" spans="1:15" ht="12" customHeight="1">
      <c r="A32" s="13">
        <v>27</v>
      </c>
      <c r="B32" s="14" t="s">
        <v>9</v>
      </c>
      <c r="C32" s="15">
        <v>174</v>
      </c>
      <c r="D32" s="16"/>
      <c r="E32" s="13">
        <v>43</v>
      </c>
      <c r="F32" s="14" t="s">
        <v>15</v>
      </c>
      <c r="G32" s="15">
        <v>10.7</v>
      </c>
      <c r="H32" s="16"/>
      <c r="I32" s="13">
        <v>25</v>
      </c>
      <c r="J32" s="14" t="s">
        <v>20</v>
      </c>
      <c r="K32" s="15">
        <v>4</v>
      </c>
      <c r="L32" s="16"/>
      <c r="M32" s="13">
        <v>44</v>
      </c>
      <c r="N32" s="14" t="s">
        <v>22</v>
      </c>
      <c r="O32" s="15">
        <v>1.5</v>
      </c>
    </row>
    <row r="33" spans="1:15" ht="12" customHeight="1">
      <c r="A33" s="13">
        <v>28</v>
      </c>
      <c r="B33" s="14" t="s">
        <v>23</v>
      </c>
      <c r="C33" s="15">
        <v>149</v>
      </c>
      <c r="D33" s="16"/>
      <c r="E33" s="13">
        <v>45</v>
      </c>
      <c r="F33" s="14" t="s">
        <v>32</v>
      </c>
      <c r="G33" s="15">
        <v>8.5</v>
      </c>
      <c r="H33" s="16"/>
      <c r="I33" s="13">
        <v>34</v>
      </c>
      <c r="J33" s="14" t="s">
        <v>46</v>
      </c>
      <c r="K33" s="15">
        <v>3.5</v>
      </c>
      <c r="L33" s="16"/>
      <c r="M33" s="13">
        <v>14</v>
      </c>
      <c r="N33" s="14" t="s">
        <v>19</v>
      </c>
      <c r="O33" s="15">
        <v>1.5</v>
      </c>
    </row>
    <row r="34" spans="1:15" ht="12" customHeight="1">
      <c r="A34" s="13">
        <v>29</v>
      </c>
      <c r="B34" s="14" t="s">
        <v>8</v>
      </c>
      <c r="C34" s="15">
        <v>146</v>
      </c>
      <c r="D34" s="16"/>
      <c r="E34" s="13">
        <v>23</v>
      </c>
      <c r="F34" s="14" t="s">
        <v>4</v>
      </c>
      <c r="G34" s="15">
        <v>7.5</v>
      </c>
      <c r="H34" s="16"/>
      <c r="I34" s="13">
        <v>44</v>
      </c>
      <c r="J34" s="14" t="s">
        <v>22</v>
      </c>
      <c r="K34" s="15">
        <v>2.8</v>
      </c>
      <c r="L34" s="16"/>
      <c r="M34" s="13">
        <v>12</v>
      </c>
      <c r="N34" s="14" t="s">
        <v>43</v>
      </c>
      <c r="O34" s="15">
        <v>1</v>
      </c>
    </row>
    <row r="35" spans="1:15" ht="12" customHeight="1">
      <c r="A35" s="13">
        <v>30</v>
      </c>
      <c r="B35" s="14" t="s">
        <v>10</v>
      </c>
      <c r="C35" s="15">
        <v>142</v>
      </c>
      <c r="D35" s="16"/>
      <c r="E35" s="13">
        <v>8</v>
      </c>
      <c r="F35" s="14" t="s">
        <v>17</v>
      </c>
      <c r="G35" s="15">
        <v>5</v>
      </c>
      <c r="H35" s="16"/>
      <c r="I35" s="13">
        <v>33</v>
      </c>
      <c r="J35" s="14" t="s">
        <v>45</v>
      </c>
      <c r="K35" s="15">
        <v>2.7</v>
      </c>
      <c r="L35" s="16"/>
      <c r="M35" s="13">
        <v>21</v>
      </c>
      <c r="N35" s="14" t="s">
        <v>16</v>
      </c>
      <c r="O35" s="15">
        <v>1</v>
      </c>
    </row>
    <row r="36" spans="1:15" ht="12" customHeight="1">
      <c r="A36" s="13">
        <v>32</v>
      </c>
      <c r="B36" s="14" t="s">
        <v>47</v>
      </c>
      <c r="C36" s="15">
        <v>140</v>
      </c>
      <c r="D36" s="16"/>
      <c r="E36" s="13">
        <v>40</v>
      </c>
      <c r="F36" s="14" t="s">
        <v>51</v>
      </c>
      <c r="G36" s="15">
        <v>4.6</v>
      </c>
      <c r="H36" s="16"/>
      <c r="I36" s="13">
        <v>14</v>
      </c>
      <c r="J36" s="14" t="s">
        <v>19</v>
      </c>
      <c r="K36" s="15">
        <v>2.4</v>
      </c>
      <c r="L36" s="16"/>
      <c r="M36" s="13">
        <v>37</v>
      </c>
      <c r="N36" s="14" t="s">
        <v>31</v>
      </c>
      <c r="O36" s="15">
        <v>1</v>
      </c>
    </row>
    <row r="37" spans="1:15" ht="12" customHeight="1">
      <c r="A37" s="13">
        <v>31</v>
      </c>
      <c r="B37" s="14" t="s">
        <v>26</v>
      </c>
      <c r="C37" s="15">
        <v>140</v>
      </c>
      <c r="D37" s="16"/>
      <c r="E37" s="13">
        <v>44</v>
      </c>
      <c r="F37" s="14" t="s">
        <v>22</v>
      </c>
      <c r="G37" s="15">
        <v>4.5</v>
      </c>
      <c r="H37" s="16"/>
      <c r="I37" s="13">
        <v>47</v>
      </c>
      <c r="J37" s="14" t="s">
        <v>34</v>
      </c>
      <c r="K37" s="15">
        <v>2.4</v>
      </c>
      <c r="L37" s="16"/>
      <c r="M37" s="13">
        <v>22</v>
      </c>
      <c r="N37" s="14" t="s">
        <v>25</v>
      </c>
      <c r="O37" s="15">
        <v>0.8</v>
      </c>
    </row>
    <row r="38" spans="1:15" ht="12" customHeight="1">
      <c r="A38" s="13">
        <v>33</v>
      </c>
      <c r="B38" s="14" t="s">
        <v>45</v>
      </c>
      <c r="C38" s="15">
        <v>132</v>
      </c>
      <c r="D38" s="16"/>
      <c r="E38" s="13">
        <v>47</v>
      </c>
      <c r="F38" s="14" t="s">
        <v>34</v>
      </c>
      <c r="G38" s="15">
        <v>4.5</v>
      </c>
      <c r="H38" s="16"/>
      <c r="I38" s="13">
        <v>18</v>
      </c>
      <c r="J38" s="18" t="s">
        <v>44</v>
      </c>
      <c r="K38" s="15">
        <v>2.3</v>
      </c>
      <c r="L38" s="16"/>
      <c r="M38" s="13">
        <v>18</v>
      </c>
      <c r="N38" s="18" t="s">
        <v>44</v>
      </c>
      <c r="O38" s="15">
        <v>0.6</v>
      </c>
    </row>
    <row r="39" spans="1:15" ht="12" customHeight="1">
      <c r="A39" s="13">
        <v>34</v>
      </c>
      <c r="B39" s="14" t="s">
        <v>46</v>
      </c>
      <c r="C39" s="15">
        <v>123</v>
      </c>
      <c r="D39" s="16"/>
      <c r="E39" s="13">
        <v>48</v>
      </c>
      <c r="F39" s="14" t="s">
        <v>36</v>
      </c>
      <c r="G39" s="15">
        <v>4</v>
      </c>
      <c r="H39" s="16"/>
      <c r="I39" s="13">
        <v>39</v>
      </c>
      <c r="J39" s="14" t="s">
        <v>28</v>
      </c>
      <c r="K39" s="15">
        <v>2</v>
      </c>
      <c r="L39" s="16"/>
      <c r="M39" s="13">
        <v>32</v>
      </c>
      <c r="N39" s="14" t="s">
        <v>47</v>
      </c>
      <c r="O39" s="15">
        <v>0.5</v>
      </c>
    </row>
    <row r="40" spans="1:15" ht="12" customHeight="1">
      <c r="A40" s="13">
        <v>35</v>
      </c>
      <c r="B40" s="14" t="s">
        <v>21</v>
      </c>
      <c r="C40" s="15">
        <v>121</v>
      </c>
      <c r="D40" s="16"/>
      <c r="E40" s="13">
        <v>49</v>
      </c>
      <c r="F40" s="14" t="s">
        <v>49</v>
      </c>
      <c r="G40" s="15">
        <v>3.7</v>
      </c>
      <c r="H40" s="16"/>
      <c r="I40" s="13">
        <v>23</v>
      </c>
      <c r="J40" s="14" t="s">
        <v>4</v>
      </c>
      <c r="K40" s="15">
        <v>1.8</v>
      </c>
      <c r="L40" s="16"/>
      <c r="M40" s="13">
        <v>36</v>
      </c>
      <c r="N40" s="14" t="s">
        <v>6</v>
      </c>
      <c r="O40" s="15">
        <v>0.5</v>
      </c>
    </row>
    <row r="41" spans="1:15" ht="12" customHeight="1">
      <c r="A41" s="13">
        <v>36</v>
      </c>
      <c r="B41" s="14" t="s">
        <v>6</v>
      </c>
      <c r="C41" s="15">
        <v>100</v>
      </c>
      <c r="D41" s="16"/>
      <c r="E41" s="13">
        <v>50</v>
      </c>
      <c r="F41" s="14" t="s">
        <v>40</v>
      </c>
      <c r="G41" s="15">
        <v>2.6</v>
      </c>
      <c r="H41" s="16"/>
      <c r="I41" s="13">
        <v>48</v>
      </c>
      <c r="J41" s="14" t="s">
        <v>36</v>
      </c>
      <c r="K41" s="15">
        <v>1.5</v>
      </c>
      <c r="L41" s="16"/>
      <c r="M41" s="13">
        <v>31</v>
      </c>
      <c r="N41" s="14" t="s">
        <v>26</v>
      </c>
      <c r="O41" s="15">
        <v>0.4</v>
      </c>
    </row>
    <row r="42" spans="1:15" ht="12" customHeight="1">
      <c r="A42" s="13">
        <v>37</v>
      </c>
      <c r="B42" s="14" t="s">
        <v>31</v>
      </c>
      <c r="C42" s="15">
        <v>93</v>
      </c>
      <c r="D42" s="16"/>
      <c r="E42" s="13">
        <v>11</v>
      </c>
      <c r="F42" s="14" t="s">
        <v>53</v>
      </c>
      <c r="G42" s="17">
        <v>2</v>
      </c>
      <c r="H42" s="16"/>
      <c r="I42" s="13">
        <v>50</v>
      </c>
      <c r="J42" s="14" t="s">
        <v>40</v>
      </c>
      <c r="K42" s="15">
        <v>1.3</v>
      </c>
      <c r="L42" s="16"/>
      <c r="M42" s="13">
        <v>49</v>
      </c>
      <c r="N42" s="14" t="s">
        <v>49</v>
      </c>
      <c r="O42" s="15">
        <v>0.3</v>
      </c>
    </row>
    <row r="43" spans="1:15" ht="12" customHeight="1">
      <c r="A43" s="13">
        <v>38</v>
      </c>
      <c r="B43" s="14" t="s">
        <v>50</v>
      </c>
      <c r="C43" s="15">
        <v>74</v>
      </c>
      <c r="D43" s="16"/>
      <c r="E43" s="13">
        <v>38</v>
      </c>
      <c r="F43" s="14" t="s">
        <v>50</v>
      </c>
      <c r="G43" s="15">
        <v>1.8</v>
      </c>
      <c r="H43" s="16"/>
      <c r="I43" s="13">
        <v>36</v>
      </c>
      <c r="J43" s="14" t="s">
        <v>6</v>
      </c>
      <c r="K43" s="15">
        <v>1.3</v>
      </c>
      <c r="L43" s="16"/>
      <c r="M43" s="13">
        <v>38</v>
      </c>
      <c r="N43" s="14" t="s">
        <v>50</v>
      </c>
      <c r="O43" s="15">
        <v>0</v>
      </c>
    </row>
    <row r="44" spans="1:15" ht="12" customHeight="1">
      <c r="A44" s="13">
        <v>40</v>
      </c>
      <c r="B44" s="14" t="s">
        <v>51</v>
      </c>
      <c r="C44" s="15">
        <v>65</v>
      </c>
      <c r="D44" s="16"/>
      <c r="E44" s="13">
        <v>17</v>
      </c>
      <c r="F44" s="14" t="s">
        <v>12</v>
      </c>
      <c r="G44" s="15">
        <v>1.8</v>
      </c>
      <c r="H44" s="16"/>
      <c r="I44" s="13">
        <v>29</v>
      </c>
      <c r="J44" s="14" t="s">
        <v>8</v>
      </c>
      <c r="K44" s="15">
        <v>1.07</v>
      </c>
      <c r="L44" s="16"/>
      <c r="M44" s="13">
        <v>10</v>
      </c>
      <c r="N44" s="14" t="s">
        <v>48</v>
      </c>
      <c r="O44" s="15">
        <v>0</v>
      </c>
    </row>
    <row r="45" spans="1:15" ht="12" customHeight="1">
      <c r="A45" s="13">
        <v>39</v>
      </c>
      <c r="B45" s="14" t="s">
        <v>28</v>
      </c>
      <c r="C45" s="15">
        <v>65</v>
      </c>
      <c r="D45" s="16"/>
      <c r="E45" s="13">
        <v>28</v>
      </c>
      <c r="F45" s="14" t="s">
        <v>23</v>
      </c>
      <c r="G45" s="15">
        <v>1</v>
      </c>
      <c r="H45" s="16"/>
      <c r="I45" s="13">
        <v>49</v>
      </c>
      <c r="J45" s="14" t="s">
        <v>49</v>
      </c>
      <c r="K45" s="15">
        <v>1</v>
      </c>
      <c r="L45" s="16"/>
      <c r="M45" s="13">
        <v>33</v>
      </c>
      <c r="N45" s="14" t="s">
        <v>45</v>
      </c>
      <c r="O45" s="15">
        <v>0</v>
      </c>
    </row>
    <row r="46" spans="1:15" ht="12" customHeight="1">
      <c r="A46" s="13">
        <v>41</v>
      </c>
      <c r="B46" s="14" t="s">
        <v>39</v>
      </c>
      <c r="C46" s="15">
        <v>51</v>
      </c>
      <c r="D46" s="16"/>
      <c r="E46" s="13">
        <v>30</v>
      </c>
      <c r="F46" s="14" t="s">
        <v>10</v>
      </c>
      <c r="G46" s="15">
        <v>0.5</v>
      </c>
      <c r="H46" s="16"/>
      <c r="I46" s="13">
        <v>42</v>
      </c>
      <c r="J46" s="14" t="s">
        <v>24</v>
      </c>
      <c r="K46" s="15">
        <v>1</v>
      </c>
      <c r="L46" s="16"/>
      <c r="M46" s="13">
        <v>39</v>
      </c>
      <c r="N46" s="14" t="s">
        <v>28</v>
      </c>
      <c r="O46" s="15">
        <v>0</v>
      </c>
    </row>
    <row r="47" spans="1:15" ht="12" customHeight="1">
      <c r="A47" s="13">
        <v>42</v>
      </c>
      <c r="B47" s="14" t="s">
        <v>24</v>
      </c>
      <c r="C47" s="15">
        <v>50</v>
      </c>
      <c r="D47" s="16"/>
      <c r="E47" s="13">
        <v>27</v>
      </c>
      <c r="F47" s="14" t="s">
        <v>9</v>
      </c>
      <c r="G47" s="15">
        <v>0.5</v>
      </c>
      <c r="H47" s="16"/>
      <c r="I47" s="13">
        <v>45</v>
      </c>
      <c r="J47" s="14" t="s">
        <v>32</v>
      </c>
      <c r="K47" s="15">
        <v>1</v>
      </c>
      <c r="L47" s="16"/>
      <c r="M47" s="13">
        <v>42</v>
      </c>
      <c r="N47" s="14" t="s">
        <v>24</v>
      </c>
      <c r="O47" s="15">
        <v>0</v>
      </c>
    </row>
    <row r="48" spans="1:15" ht="12" customHeight="1">
      <c r="A48" s="13">
        <v>43</v>
      </c>
      <c r="B48" s="14" t="s">
        <v>15</v>
      </c>
      <c r="C48" s="15">
        <v>45</v>
      </c>
      <c r="D48" s="16"/>
      <c r="E48" s="13">
        <v>9</v>
      </c>
      <c r="F48" s="14" t="s">
        <v>38</v>
      </c>
      <c r="G48" s="15">
        <v>0.3</v>
      </c>
      <c r="H48" s="16"/>
      <c r="I48" s="13">
        <v>1</v>
      </c>
      <c r="J48" s="14" t="s">
        <v>7</v>
      </c>
      <c r="K48" s="15">
        <v>0.8</v>
      </c>
      <c r="L48" s="16"/>
      <c r="M48" s="13">
        <v>16</v>
      </c>
      <c r="N48" s="14" t="s">
        <v>42</v>
      </c>
      <c r="O48" s="15">
        <v>0</v>
      </c>
    </row>
    <row r="49" spans="1:15" ht="12" customHeight="1">
      <c r="A49" s="13">
        <v>44</v>
      </c>
      <c r="B49" s="14" t="s">
        <v>22</v>
      </c>
      <c r="C49" s="15">
        <v>43</v>
      </c>
      <c r="D49" s="16"/>
      <c r="E49" s="13">
        <v>46</v>
      </c>
      <c r="F49" s="14" t="s">
        <v>41</v>
      </c>
      <c r="G49" s="15">
        <v>0.02</v>
      </c>
      <c r="H49" s="16"/>
      <c r="I49" s="13">
        <v>16</v>
      </c>
      <c r="J49" s="14" t="s">
        <v>42</v>
      </c>
      <c r="K49" s="15">
        <v>0.4</v>
      </c>
      <c r="L49" s="16"/>
      <c r="M49" s="13">
        <v>50</v>
      </c>
      <c r="N49" s="14" t="s">
        <v>40</v>
      </c>
      <c r="O49" s="15">
        <v>0</v>
      </c>
    </row>
    <row r="50" spans="1:15" ht="12" customHeight="1">
      <c r="A50" s="13">
        <v>45</v>
      </c>
      <c r="B50" s="14" t="s">
        <v>32</v>
      </c>
      <c r="C50" s="15">
        <v>40</v>
      </c>
      <c r="D50" s="16"/>
      <c r="E50" s="13">
        <v>26</v>
      </c>
      <c r="F50" s="14" t="s">
        <v>29</v>
      </c>
      <c r="G50" s="15">
        <v>0</v>
      </c>
      <c r="H50" s="16"/>
      <c r="I50" s="13">
        <v>46</v>
      </c>
      <c r="J50" s="14" t="s">
        <v>41</v>
      </c>
      <c r="K50" s="15">
        <v>0.04</v>
      </c>
      <c r="L50" s="16"/>
      <c r="M50" s="13">
        <v>41</v>
      </c>
      <c r="N50" s="14" t="s">
        <v>39</v>
      </c>
      <c r="O50" s="15">
        <v>0</v>
      </c>
    </row>
    <row r="51" spans="1:15" ht="12" customHeight="1">
      <c r="A51" s="13">
        <v>46</v>
      </c>
      <c r="B51" s="14" t="s">
        <v>41</v>
      </c>
      <c r="C51" s="15">
        <v>34</v>
      </c>
      <c r="D51" s="16"/>
      <c r="E51" s="13">
        <v>5</v>
      </c>
      <c r="F51" s="14" t="s">
        <v>52</v>
      </c>
      <c r="G51" s="17">
        <v>0</v>
      </c>
      <c r="H51" s="16"/>
      <c r="I51" s="13">
        <v>38</v>
      </c>
      <c r="J51" s="14" t="s">
        <v>50</v>
      </c>
      <c r="K51" s="15">
        <v>0</v>
      </c>
      <c r="L51" s="16"/>
      <c r="M51" s="13">
        <v>48</v>
      </c>
      <c r="N51" s="14" t="s">
        <v>36</v>
      </c>
      <c r="O51" s="15">
        <v>0</v>
      </c>
    </row>
    <row r="52" spans="1:15" ht="12" customHeight="1">
      <c r="A52" s="13">
        <v>47</v>
      </c>
      <c r="B52" s="14" t="s">
        <v>34</v>
      </c>
      <c r="C52" s="15">
        <v>30</v>
      </c>
      <c r="D52" s="16"/>
      <c r="E52" s="13">
        <v>35</v>
      </c>
      <c r="F52" s="14" t="s">
        <v>21</v>
      </c>
      <c r="G52" s="15">
        <v>0</v>
      </c>
      <c r="H52" s="16"/>
      <c r="I52" s="13">
        <v>10</v>
      </c>
      <c r="J52" s="14" t="s">
        <v>48</v>
      </c>
      <c r="K52" s="15">
        <v>0</v>
      </c>
      <c r="L52" s="16"/>
      <c r="M52" s="13">
        <v>43</v>
      </c>
      <c r="N52" s="14" t="s">
        <v>15</v>
      </c>
      <c r="O52" s="15">
        <v>0</v>
      </c>
    </row>
    <row r="53" spans="1:15" ht="12" customHeight="1">
      <c r="A53" s="13">
        <v>48</v>
      </c>
      <c r="B53" s="14" t="s">
        <v>36</v>
      </c>
      <c r="C53" s="15">
        <v>24</v>
      </c>
      <c r="D53" s="16"/>
      <c r="E53" s="13">
        <v>37</v>
      </c>
      <c r="F53" s="14" t="s">
        <v>31</v>
      </c>
      <c r="G53" s="15">
        <v>0</v>
      </c>
      <c r="H53" s="16"/>
      <c r="I53" s="13">
        <v>41</v>
      </c>
      <c r="J53" s="14" t="s">
        <v>39</v>
      </c>
      <c r="K53" s="15">
        <v>0</v>
      </c>
      <c r="L53" s="16"/>
      <c r="M53" s="13">
        <v>47</v>
      </c>
      <c r="N53" s="14" t="s">
        <v>34</v>
      </c>
      <c r="O53" s="15">
        <v>0</v>
      </c>
    </row>
    <row r="54" spans="1:15" ht="12" customHeight="1">
      <c r="A54" s="13">
        <v>49</v>
      </c>
      <c r="B54" s="14" t="s">
        <v>49</v>
      </c>
      <c r="C54" s="15">
        <v>21</v>
      </c>
      <c r="D54" s="16"/>
      <c r="E54" s="13">
        <v>1</v>
      </c>
      <c r="F54" s="14" t="s">
        <v>7</v>
      </c>
      <c r="G54" s="15">
        <v>0</v>
      </c>
      <c r="H54" s="16"/>
      <c r="I54" s="13">
        <v>35</v>
      </c>
      <c r="J54" s="14" t="s">
        <v>21</v>
      </c>
      <c r="K54" s="15">
        <v>0</v>
      </c>
      <c r="L54" s="16"/>
      <c r="M54" s="13">
        <v>45</v>
      </c>
      <c r="N54" s="14" t="s">
        <v>32</v>
      </c>
      <c r="O54" s="15">
        <v>0</v>
      </c>
    </row>
    <row r="55" spans="1:15" ht="12" customHeight="1">
      <c r="A55" s="13">
        <v>50</v>
      </c>
      <c r="B55" s="14" t="s">
        <v>40</v>
      </c>
      <c r="C55" s="15">
        <v>17</v>
      </c>
      <c r="D55" s="16"/>
      <c r="E55" s="13">
        <v>19</v>
      </c>
      <c r="F55" s="14" t="s">
        <v>5</v>
      </c>
      <c r="G55" s="15">
        <v>0</v>
      </c>
      <c r="H55" s="16"/>
      <c r="I55" s="13">
        <v>43</v>
      </c>
      <c r="J55" s="14" t="s">
        <v>15</v>
      </c>
      <c r="K55" s="15">
        <v>0</v>
      </c>
      <c r="L55" s="16"/>
      <c r="M55" s="13">
        <v>29</v>
      </c>
      <c r="N55" s="14" t="s">
        <v>8</v>
      </c>
      <c r="O55" s="15">
        <v>0</v>
      </c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</sheetData>
  <mergeCells count="2">
    <mergeCell ref="A1:O1"/>
    <mergeCell ref="J3:O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="120" zoomScaleNormal="120" workbookViewId="0" topLeftCell="A1">
      <selection activeCell="A1" sqref="A1:H1"/>
    </sheetView>
  </sheetViews>
  <sheetFormatPr defaultColWidth="11.421875" defaultRowHeight="12.75"/>
  <cols>
    <col min="1" max="7" width="11.421875" style="68" customWidth="1"/>
    <col min="8" max="8" width="18.57421875" style="68" customWidth="1"/>
    <col min="9" max="9" width="1.8515625" style="68" customWidth="1"/>
    <col min="10" max="16384" width="11.421875" style="68" customWidth="1"/>
  </cols>
  <sheetData>
    <row r="1" spans="1:8" ht="21.75" customHeight="1">
      <c r="A1" s="87" t="s">
        <v>94</v>
      </c>
      <c r="B1" s="87"/>
      <c r="C1" s="87"/>
      <c r="D1" s="87"/>
      <c r="E1" s="87"/>
      <c r="F1" s="87"/>
      <c r="G1" s="87"/>
      <c r="H1" s="87"/>
    </row>
    <row r="2" ht="14.25" customHeight="1">
      <c r="A2" s="69"/>
    </row>
    <row r="3" ht="16.5" customHeight="1">
      <c r="A3" s="69" t="s">
        <v>95</v>
      </c>
    </row>
    <row r="4" ht="16.5" customHeight="1">
      <c r="A4" s="69" t="s">
        <v>112</v>
      </c>
    </row>
    <row r="5" ht="16.5" customHeight="1">
      <c r="A5" s="69" t="s">
        <v>113</v>
      </c>
    </row>
    <row r="6" ht="16.5" customHeight="1">
      <c r="A6" s="69" t="s">
        <v>126</v>
      </c>
    </row>
    <row r="7" ht="16.5" customHeight="1">
      <c r="A7" s="69" t="s">
        <v>96</v>
      </c>
    </row>
    <row r="8" spans="1:2" ht="16.5" customHeight="1">
      <c r="A8" s="69" t="s">
        <v>97</v>
      </c>
      <c r="B8" s="70" t="s">
        <v>115</v>
      </c>
    </row>
    <row r="9" ht="16.5" customHeight="1">
      <c r="B9" s="71" t="s">
        <v>114</v>
      </c>
    </row>
    <row r="10" ht="16.5" customHeight="1">
      <c r="B10" s="71" t="s">
        <v>116</v>
      </c>
    </row>
    <row r="11" ht="16.5" customHeight="1">
      <c r="A11" s="69" t="s">
        <v>127</v>
      </c>
    </row>
    <row r="12" ht="16.5" customHeight="1">
      <c r="A12" s="69" t="s">
        <v>117</v>
      </c>
    </row>
    <row r="13" ht="16.5" customHeight="1">
      <c r="A13" s="69" t="s">
        <v>98</v>
      </c>
    </row>
    <row r="14" ht="16.5" customHeight="1"/>
    <row r="15" spans="1:8" ht="16.5" customHeight="1">
      <c r="A15" s="88" t="s">
        <v>111</v>
      </c>
      <c r="B15" s="88"/>
      <c r="C15" s="88"/>
      <c r="D15" s="88"/>
      <c r="E15" s="88"/>
      <c r="F15" s="88"/>
      <c r="G15" s="88"/>
      <c r="H15" s="88"/>
    </row>
    <row r="16" ht="7.5" customHeight="1">
      <c r="A16" s="72" t="s">
        <v>99</v>
      </c>
    </row>
    <row r="17" ht="16.5" customHeight="1">
      <c r="A17" s="72" t="s">
        <v>128</v>
      </c>
    </row>
    <row r="18" ht="3.75" customHeight="1">
      <c r="A18" s="72" t="s">
        <v>100</v>
      </c>
    </row>
    <row r="19" ht="16.5" customHeight="1">
      <c r="A19" s="72" t="s">
        <v>101</v>
      </c>
    </row>
    <row r="20" ht="16.5" customHeight="1">
      <c r="A20" s="72" t="s">
        <v>129</v>
      </c>
    </row>
    <row r="21" ht="16.5" customHeight="1">
      <c r="A21" s="72" t="s">
        <v>102</v>
      </c>
    </row>
    <row r="22" ht="16.5" customHeight="1">
      <c r="A22" s="72" t="s">
        <v>118</v>
      </c>
    </row>
    <row r="23" ht="16.5" customHeight="1">
      <c r="A23" s="72" t="s">
        <v>103</v>
      </c>
    </row>
    <row r="24" ht="16.5" customHeight="1">
      <c r="A24" s="72" t="s">
        <v>119</v>
      </c>
    </row>
    <row r="25" ht="16.5" customHeight="1"/>
    <row r="26" spans="1:8" ht="16.5" customHeight="1">
      <c r="A26" s="89" t="s">
        <v>124</v>
      </c>
      <c r="B26" s="89"/>
      <c r="C26" s="89"/>
      <c r="D26" s="89"/>
      <c r="E26" s="89"/>
      <c r="F26" s="89"/>
      <c r="G26" s="89"/>
      <c r="H26" s="89"/>
    </row>
    <row r="27" ht="7.5" customHeight="1"/>
    <row r="28" spans="1:4" ht="16.5" customHeight="1">
      <c r="A28" s="73" t="s">
        <v>107</v>
      </c>
      <c r="B28" s="74" t="s">
        <v>108</v>
      </c>
      <c r="D28" s="74"/>
    </row>
    <row r="29" spans="1:4" ht="16.5" customHeight="1">
      <c r="A29" s="74" t="s">
        <v>132</v>
      </c>
      <c r="B29" s="74"/>
      <c r="C29" s="74"/>
      <c r="D29" s="74"/>
    </row>
    <row r="30" spans="1:4" ht="16.5" customHeight="1">
      <c r="A30" s="74" t="s">
        <v>133</v>
      </c>
      <c r="D30" s="74"/>
    </row>
    <row r="31" spans="1:4" ht="16.5" customHeight="1">
      <c r="A31" s="74"/>
      <c r="B31" s="74" t="s">
        <v>122</v>
      </c>
      <c r="D31" s="74"/>
    </row>
    <row r="32" spans="1:4" ht="16.5" customHeight="1">
      <c r="A32" s="74"/>
      <c r="B32" s="74" t="s">
        <v>123</v>
      </c>
      <c r="D32" s="74"/>
    </row>
    <row r="33" ht="16.5" customHeight="1"/>
    <row r="34" spans="1:3" ht="16.5" customHeight="1">
      <c r="A34" s="73" t="s">
        <v>130</v>
      </c>
      <c r="C34" s="74" t="s">
        <v>105</v>
      </c>
    </row>
    <row r="35" spans="1:4" ht="16.5" customHeight="1">
      <c r="A35" s="74" t="s">
        <v>134</v>
      </c>
      <c r="B35" s="74"/>
      <c r="D35" s="74"/>
    </row>
    <row r="36" spans="1:4" ht="16.5" customHeight="1">
      <c r="A36" s="74" t="s">
        <v>135</v>
      </c>
      <c r="D36" s="74"/>
    </row>
    <row r="37" spans="1:3" ht="16.5" customHeight="1">
      <c r="A37" s="69" t="s">
        <v>131</v>
      </c>
      <c r="C37" s="74"/>
    </row>
    <row r="38" spans="1:3" ht="16.5" customHeight="1">
      <c r="A38" s="69" t="s">
        <v>125</v>
      </c>
      <c r="C38" s="74"/>
    </row>
    <row r="39" spans="2:4" ht="16.5" customHeight="1">
      <c r="B39" s="74" t="s">
        <v>120</v>
      </c>
      <c r="D39" s="74"/>
    </row>
    <row r="40" spans="1:4" ht="16.5" customHeight="1">
      <c r="A40" s="74"/>
      <c r="B40" s="74" t="s">
        <v>121</v>
      </c>
      <c r="C40" s="74"/>
      <c r="D40" s="74"/>
    </row>
    <row r="41" spans="1:4" ht="16.5" customHeight="1">
      <c r="A41" s="74"/>
      <c r="B41" s="74"/>
      <c r="C41" s="74"/>
      <c r="D41" s="74"/>
    </row>
    <row r="42" spans="1:4" ht="16.5" customHeight="1">
      <c r="A42" s="73" t="s">
        <v>104</v>
      </c>
      <c r="B42" s="74" t="s">
        <v>106</v>
      </c>
      <c r="D42" s="74"/>
    </row>
    <row r="43" spans="1:4" ht="16.5" customHeight="1">
      <c r="A43" s="74" t="s">
        <v>136</v>
      </c>
      <c r="B43" s="74"/>
      <c r="C43" s="74"/>
      <c r="D43" s="74"/>
    </row>
    <row r="44" spans="1:4" ht="16.5" customHeight="1">
      <c r="A44" s="74"/>
      <c r="B44" s="74" t="s">
        <v>109</v>
      </c>
      <c r="D44" s="74"/>
    </row>
    <row r="45" spans="1:4" ht="16.5" customHeight="1">
      <c r="A45" s="74"/>
      <c r="B45" s="74" t="s">
        <v>110</v>
      </c>
      <c r="D45" s="74"/>
    </row>
    <row r="46" ht="7.5" customHeight="1"/>
    <row r="47" spans="1:4" ht="16.5">
      <c r="A47" s="74"/>
      <c r="B47" s="74"/>
      <c r="C47" s="74"/>
      <c r="D47" s="74"/>
    </row>
    <row r="48" spans="1:4" ht="16.5">
      <c r="A48" s="74"/>
      <c r="B48" s="86"/>
      <c r="C48" s="86"/>
      <c r="D48" s="86"/>
    </row>
    <row r="49" spans="1:4" ht="16.5">
      <c r="A49" s="74"/>
      <c r="B49" s="86"/>
      <c r="C49" s="86"/>
      <c r="D49" s="86"/>
    </row>
    <row r="50" spans="1:4" ht="16.5">
      <c r="A50" s="74"/>
      <c r="B50" s="86"/>
      <c r="C50" s="86"/>
      <c r="D50" s="86"/>
    </row>
    <row r="51" spans="1:4" ht="16.5">
      <c r="A51" s="74"/>
      <c r="B51" s="86"/>
      <c r="C51" s="86"/>
      <c r="D51" s="86"/>
    </row>
    <row r="52" spans="1:4" ht="16.5">
      <c r="A52" s="74"/>
      <c r="B52" s="86"/>
      <c r="C52" s="86"/>
      <c r="D52" s="86"/>
    </row>
    <row r="53" spans="1:4" ht="16.5">
      <c r="A53" s="74"/>
      <c r="B53" s="74"/>
      <c r="C53" s="74"/>
      <c r="D53" s="74"/>
    </row>
    <row r="54" spans="1:4" ht="16.5">
      <c r="A54" s="74"/>
      <c r="B54" s="74"/>
      <c r="C54" s="74"/>
      <c r="D54" s="74"/>
    </row>
    <row r="55" spans="1:4" ht="16.5">
      <c r="A55" s="74"/>
      <c r="B55" s="74"/>
      <c r="C55" s="74"/>
      <c r="D55" s="74"/>
    </row>
    <row r="56" spans="1:4" ht="16.5">
      <c r="A56" s="74"/>
      <c r="B56" s="74"/>
      <c r="C56" s="74"/>
      <c r="D56" s="74"/>
    </row>
    <row r="57" spans="1:4" ht="16.5">
      <c r="A57" s="74"/>
      <c r="B57" s="74"/>
      <c r="C57" s="74"/>
      <c r="D57" s="74"/>
    </row>
    <row r="58" spans="1:4" ht="4.5" customHeight="1">
      <c r="A58" s="74"/>
      <c r="B58" s="74"/>
      <c r="C58" s="74"/>
      <c r="D58" s="74"/>
    </row>
    <row r="59" spans="1:4" ht="4.5" customHeight="1">
      <c r="A59" s="74"/>
      <c r="B59" s="74"/>
      <c r="C59" s="74"/>
      <c r="D59" s="74"/>
    </row>
    <row r="60" spans="1:4" ht="16.5">
      <c r="A60" s="74"/>
      <c r="B60" s="74"/>
      <c r="C60" s="74"/>
      <c r="D60" s="74"/>
    </row>
    <row r="61" spans="1:4" ht="16.5">
      <c r="A61" s="74"/>
      <c r="B61" s="74"/>
      <c r="C61" s="74"/>
      <c r="D61" s="74"/>
    </row>
  </sheetData>
  <sheetProtection sheet="1" objects="1" scenarios="1"/>
  <mergeCells count="4">
    <mergeCell ref="B48:D52"/>
    <mergeCell ref="A1:H1"/>
    <mergeCell ref="A15:H15"/>
    <mergeCell ref="A26:H26"/>
  </mergeCells>
  <printOptions horizontalCentered="1"/>
  <pageMargins left="0.1968503937007874" right="0.11811023622047245" top="0.3937007874015748" bottom="0.3937007874015748" header="0.5118110236220472" footer="0.5118110236220472"/>
  <pageSetup orientation="portrait" paperSize="9" scale="10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K103"/>
  <sheetViews>
    <sheetView zoomScale="80" zoomScaleNormal="80" workbookViewId="0" topLeftCell="A1">
      <selection activeCell="A2" sqref="A2"/>
    </sheetView>
  </sheetViews>
  <sheetFormatPr defaultColWidth="11.421875" defaultRowHeight="12.75"/>
  <cols>
    <col min="1" max="1" width="30.7109375" style="2" customWidth="1"/>
    <col min="2" max="2" width="10.7109375" style="3" customWidth="1"/>
    <col min="3" max="3" width="3.7109375" style="4" customWidth="1"/>
    <col min="4" max="4" width="30.7109375" style="2" customWidth="1"/>
    <col min="5" max="5" width="10.7109375" style="4" customWidth="1"/>
    <col min="6" max="6" width="3.7109375" style="4" customWidth="1"/>
    <col min="7" max="7" width="30.7109375" style="2" customWidth="1"/>
    <col min="8" max="8" width="10.7109375" style="4" customWidth="1"/>
    <col min="9" max="9" width="3.7109375" style="4" customWidth="1"/>
    <col min="10" max="10" width="30.7109375" style="2" customWidth="1"/>
    <col min="11" max="11" width="10.7109375" style="4" customWidth="1"/>
    <col min="12" max="16384" width="11.421875" style="2" customWidth="1"/>
  </cols>
  <sheetData>
    <row r="1" spans="1:10" s="4" customFormat="1" ht="16.5">
      <c r="A1" s="3" t="s">
        <v>70</v>
      </c>
      <c r="B1" s="3"/>
      <c r="D1" s="3" t="s">
        <v>71</v>
      </c>
      <c r="G1" s="91" t="s">
        <v>75</v>
      </c>
      <c r="H1" s="22"/>
      <c r="I1" s="23" t="s">
        <v>138</v>
      </c>
      <c r="J1" s="24" t="s">
        <v>72</v>
      </c>
    </row>
    <row r="2" spans="1:10" s="4" customFormat="1" ht="16.5">
      <c r="A2" s="21"/>
      <c r="B2" s="3"/>
      <c r="D2" s="22"/>
      <c r="E2" s="23" t="s">
        <v>93</v>
      </c>
      <c r="G2" s="91"/>
      <c r="H2" s="22"/>
      <c r="I2" s="23" t="s">
        <v>138</v>
      </c>
      <c r="J2" s="24" t="s">
        <v>73</v>
      </c>
    </row>
    <row r="3" spans="1:10" s="4" customFormat="1" ht="16.5">
      <c r="A3" s="80"/>
      <c r="B3" s="78"/>
      <c r="C3" s="78"/>
      <c r="D3" s="78"/>
      <c r="E3" s="78"/>
      <c r="F3" s="78"/>
      <c r="G3" s="91"/>
      <c r="H3" s="22"/>
      <c r="I3" s="23" t="s">
        <v>138</v>
      </c>
      <c r="J3" s="24" t="s">
        <v>74</v>
      </c>
    </row>
    <row r="4" spans="1:6" ht="16.5">
      <c r="A4" s="78"/>
      <c r="B4" s="78"/>
      <c r="C4" s="78"/>
      <c r="D4" s="78"/>
      <c r="E4" s="78"/>
      <c r="F4" s="78"/>
    </row>
    <row r="5" spans="1:11" s="20" customFormat="1" ht="16.5" customHeight="1">
      <c r="A5" s="90" t="s">
        <v>55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ht="8.25" customHeight="1"/>
    <row r="7" spans="1:11" s="9" customFormat="1" ht="33.75" customHeight="1">
      <c r="A7" s="5" t="s">
        <v>56</v>
      </c>
      <c r="B7" s="6"/>
      <c r="C7" s="6"/>
      <c r="D7" s="6"/>
      <c r="E7" s="6"/>
      <c r="F7" s="7"/>
      <c r="G7" s="84" t="s">
        <v>57</v>
      </c>
      <c r="H7" s="84"/>
      <c r="I7" s="84"/>
      <c r="J7" s="84"/>
      <c r="K7" s="85"/>
    </row>
    <row r="8" ht="8.25" customHeight="1"/>
    <row r="9" spans="1:11" ht="15" customHeight="1">
      <c r="A9" s="10" t="s">
        <v>54</v>
      </c>
      <c r="B9" s="11" t="s">
        <v>3</v>
      </c>
      <c r="C9" s="11"/>
      <c r="D9" s="10" t="s">
        <v>54</v>
      </c>
      <c r="E9" s="11" t="s">
        <v>1</v>
      </c>
      <c r="F9" s="11"/>
      <c r="G9" s="10" t="s">
        <v>54</v>
      </c>
      <c r="H9" s="11" t="s">
        <v>0</v>
      </c>
      <c r="I9" s="11"/>
      <c r="J9" s="10" t="s">
        <v>54</v>
      </c>
      <c r="K9" s="11" t="s">
        <v>2</v>
      </c>
    </row>
    <row r="10" spans="1:11" ht="13.5" customHeight="1">
      <c r="A10" s="14" t="s">
        <v>4</v>
      </c>
      <c r="B10" s="15">
        <v>208</v>
      </c>
      <c r="C10" s="16"/>
      <c r="D10" s="14" t="s">
        <v>4</v>
      </c>
      <c r="E10" s="15">
        <v>7.5</v>
      </c>
      <c r="F10" s="16"/>
      <c r="G10" s="14" t="s">
        <v>4</v>
      </c>
      <c r="H10" s="15">
        <v>1.8</v>
      </c>
      <c r="I10" s="16"/>
      <c r="J10" s="14" t="s">
        <v>4</v>
      </c>
      <c r="K10" s="15">
        <v>19</v>
      </c>
    </row>
    <row r="11" spans="1:11" ht="13.5" customHeight="1">
      <c r="A11" s="14" t="s">
        <v>5</v>
      </c>
      <c r="B11" s="15">
        <v>270</v>
      </c>
      <c r="C11" s="16"/>
      <c r="D11" s="14" t="s">
        <v>5</v>
      </c>
      <c r="E11" s="15">
        <v>0</v>
      </c>
      <c r="F11" s="16"/>
      <c r="G11" s="14" t="s">
        <v>5</v>
      </c>
      <c r="H11" s="15">
        <v>17</v>
      </c>
      <c r="I11" s="16"/>
      <c r="J11" s="14" t="s">
        <v>5</v>
      </c>
      <c r="K11" s="15">
        <v>22</v>
      </c>
    </row>
    <row r="12" spans="1:11" ht="13.5" customHeight="1">
      <c r="A12" s="14" t="s">
        <v>6</v>
      </c>
      <c r="B12" s="15">
        <v>100</v>
      </c>
      <c r="C12" s="16"/>
      <c r="D12" s="14" t="s">
        <v>6</v>
      </c>
      <c r="E12" s="15">
        <v>22.7</v>
      </c>
      <c r="F12" s="16"/>
      <c r="G12" s="14" t="s">
        <v>6</v>
      </c>
      <c r="H12" s="15">
        <v>1.3</v>
      </c>
      <c r="I12" s="16"/>
      <c r="J12" s="14" t="s">
        <v>6</v>
      </c>
      <c r="K12" s="15">
        <v>0.5</v>
      </c>
    </row>
    <row r="13" spans="1:11" ht="13.5" customHeight="1">
      <c r="A13" s="14" t="s">
        <v>7</v>
      </c>
      <c r="B13" s="15">
        <v>741</v>
      </c>
      <c r="C13" s="16"/>
      <c r="D13" s="14" t="s">
        <v>7</v>
      </c>
      <c r="E13" s="15">
        <v>0</v>
      </c>
      <c r="F13" s="16"/>
      <c r="G13" s="14" t="s">
        <v>7</v>
      </c>
      <c r="H13" s="15">
        <v>0.8</v>
      </c>
      <c r="I13" s="16"/>
      <c r="J13" s="14" t="s">
        <v>7</v>
      </c>
      <c r="K13" s="15">
        <v>82</v>
      </c>
    </row>
    <row r="14" spans="1:11" ht="13.5" customHeight="1">
      <c r="A14" s="14" t="s">
        <v>76</v>
      </c>
      <c r="B14" s="15">
        <v>45</v>
      </c>
      <c r="C14" s="19"/>
      <c r="D14" s="14" t="s">
        <v>76</v>
      </c>
      <c r="E14" s="15">
        <v>4</v>
      </c>
      <c r="F14" s="19"/>
      <c r="G14" s="14" t="s">
        <v>76</v>
      </c>
      <c r="H14" s="15">
        <v>0</v>
      </c>
      <c r="I14" s="19"/>
      <c r="J14" s="14" t="s">
        <v>76</v>
      </c>
      <c r="K14" s="15">
        <v>0</v>
      </c>
    </row>
    <row r="15" spans="1:11" ht="13.5" customHeight="1">
      <c r="A15" s="14" t="s">
        <v>9</v>
      </c>
      <c r="B15" s="15">
        <v>174</v>
      </c>
      <c r="C15" s="16"/>
      <c r="D15" s="14" t="s">
        <v>9</v>
      </c>
      <c r="E15" s="15">
        <v>0.5</v>
      </c>
      <c r="F15" s="16"/>
      <c r="G15" s="14" t="s">
        <v>9</v>
      </c>
      <c r="H15" s="15">
        <v>25</v>
      </c>
      <c r="I15" s="16"/>
      <c r="J15" s="14" t="s">
        <v>9</v>
      </c>
      <c r="K15" s="15">
        <v>8</v>
      </c>
    </row>
    <row r="16" spans="1:11" ht="13.5" customHeight="1">
      <c r="A16" s="14" t="s">
        <v>140</v>
      </c>
      <c r="B16" s="15">
        <v>559</v>
      </c>
      <c r="C16" s="19"/>
      <c r="D16" s="14" t="s">
        <v>140</v>
      </c>
      <c r="E16" s="15">
        <v>42.6</v>
      </c>
      <c r="F16" s="19"/>
      <c r="G16" s="14" t="s">
        <v>140</v>
      </c>
      <c r="H16" s="15">
        <v>25</v>
      </c>
      <c r="I16" s="19"/>
      <c r="J16" s="14" t="s">
        <v>140</v>
      </c>
      <c r="K16" s="15">
        <v>32.5</v>
      </c>
    </row>
    <row r="17" spans="1:11" ht="13.5" customHeight="1">
      <c r="A17" s="14" t="s">
        <v>10</v>
      </c>
      <c r="B17" s="15">
        <v>142</v>
      </c>
      <c r="C17" s="16"/>
      <c r="D17" s="14" t="s">
        <v>10</v>
      </c>
      <c r="E17" s="15">
        <v>0.5</v>
      </c>
      <c r="F17" s="16"/>
      <c r="G17" s="14" t="s">
        <v>10</v>
      </c>
      <c r="H17" s="15">
        <v>26</v>
      </c>
      <c r="I17" s="16"/>
      <c r="J17" s="14" t="s">
        <v>10</v>
      </c>
      <c r="K17" s="15">
        <v>4</v>
      </c>
    </row>
    <row r="18" spans="1:11" ht="13.5" customHeight="1">
      <c r="A18" s="18" t="s">
        <v>137</v>
      </c>
      <c r="B18" s="17">
        <v>351</v>
      </c>
      <c r="C18" s="16"/>
      <c r="D18" s="18" t="s">
        <v>137</v>
      </c>
      <c r="E18" s="17">
        <v>53</v>
      </c>
      <c r="F18" s="16"/>
      <c r="G18" s="18" t="s">
        <v>137</v>
      </c>
      <c r="H18" s="17">
        <v>8</v>
      </c>
      <c r="I18" s="16"/>
      <c r="J18" s="18" t="s">
        <v>137</v>
      </c>
      <c r="K18" s="17">
        <v>11</v>
      </c>
    </row>
    <row r="19" spans="1:11" ht="13.5" customHeight="1">
      <c r="A19" s="14" t="s">
        <v>31</v>
      </c>
      <c r="B19" s="15">
        <v>93</v>
      </c>
      <c r="C19" s="16"/>
      <c r="D19" s="14" t="s">
        <v>31</v>
      </c>
      <c r="E19" s="15">
        <v>0</v>
      </c>
      <c r="F19" s="16"/>
      <c r="G19" s="14" t="s">
        <v>31</v>
      </c>
      <c r="H19" s="15">
        <v>21</v>
      </c>
      <c r="I19" s="16"/>
      <c r="J19" s="14" t="s">
        <v>31</v>
      </c>
      <c r="K19" s="15">
        <v>1</v>
      </c>
    </row>
    <row r="20" spans="1:11" ht="13.5" customHeight="1">
      <c r="A20" s="14" t="s">
        <v>11</v>
      </c>
      <c r="B20" s="15">
        <v>576</v>
      </c>
      <c r="C20" s="16"/>
      <c r="D20" s="14" t="s">
        <v>11</v>
      </c>
      <c r="E20" s="15">
        <v>22</v>
      </c>
      <c r="F20" s="16"/>
      <c r="G20" s="14" t="s">
        <v>11</v>
      </c>
      <c r="H20" s="15">
        <v>23</v>
      </c>
      <c r="I20" s="16"/>
      <c r="J20" s="14" t="s">
        <v>11</v>
      </c>
      <c r="K20" s="15">
        <v>44</v>
      </c>
    </row>
    <row r="21" spans="1:11" ht="13.5" customHeight="1">
      <c r="A21" s="18" t="s">
        <v>145</v>
      </c>
      <c r="B21" s="17">
        <v>2</v>
      </c>
      <c r="C21" s="16"/>
      <c r="D21" s="18" t="s">
        <v>145</v>
      </c>
      <c r="E21" s="17">
        <v>0</v>
      </c>
      <c r="F21" s="16"/>
      <c r="G21" s="18" t="s">
        <v>145</v>
      </c>
      <c r="H21" s="17">
        <v>0</v>
      </c>
      <c r="I21" s="16"/>
      <c r="J21" s="18" t="s">
        <v>145</v>
      </c>
      <c r="K21" s="17">
        <v>0</v>
      </c>
    </row>
    <row r="22" spans="1:11" ht="13.5" customHeight="1">
      <c r="A22" s="14" t="s">
        <v>12</v>
      </c>
      <c r="B22" s="15">
        <v>299</v>
      </c>
      <c r="C22" s="16"/>
      <c r="D22" s="14" t="s">
        <v>12</v>
      </c>
      <c r="E22" s="15">
        <v>1.8</v>
      </c>
      <c r="F22" s="16"/>
      <c r="G22" s="14" t="s">
        <v>12</v>
      </c>
      <c r="H22" s="15">
        <v>17.5</v>
      </c>
      <c r="I22" s="16"/>
      <c r="J22" s="14" t="s">
        <v>12</v>
      </c>
      <c r="K22" s="15">
        <v>24.7</v>
      </c>
    </row>
    <row r="23" spans="1:11" ht="13.5" customHeight="1">
      <c r="A23" s="18" t="s">
        <v>32</v>
      </c>
      <c r="B23" s="17">
        <v>40</v>
      </c>
      <c r="C23" s="16"/>
      <c r="D23" s="18" t="s">
        <v>32</v>
      </c>
      <c r="E23" s="17">
        <v>9</v>
      </c>
      <c r="F23" s="16"/>
      <c r="G23" s="18" t="s">
        <v>32</v>
      </c>
      <c r="H23" s="17">
        <v>1</v>
      </c>
      <c r="I23" s="16"/>
      <c r="J23" s="18" t="s">
        <v>32</v>
      </c>
      <c r="K23" s="17">
        <v>0</v>
      </c>
    </row>
    <row r="24" spans="1:11" ht="13.5" customHeight="1">
      <c r="A24" s="14" t="s">
        <v>13</v>
      </c>
      <c r="B24" s="15">
        <v>489</v>
      </c>
      <c r="C24" s="16"/>
      <c r="D24" s="14" t="s">
        <v>13</v>
      </c>
      <c r="E24" s="15">
        <v>65</v>
      </c>
      <c r="F24" s="16"/>
      <c r="G24" s="14" t="s">
        <v>13</v>
      </c>
      <c r="H24" s="15">
        <v>12</v>
      </c>
      <c r="I24" s="16"/>
      <c r="J24" s="14" t="s">
        <v>13</v>
      </c>
      <c r="K24" s="15">
        <v>22</v>
      </c>
    </row>
    <row r="25" spans="1:11" ht="13.5" customHeight="1">
      <c r="A25" s="14" t="s">
        <v>33</v>
      </c>
      <c r="B25" s="15">
        <v>500</v>
      </c>
      <c r="C25" s="16"/>
      <c r="D25" s="14" t="s">
        <v>33</v>
      </c>
      <c r="E25" s="15">
        <v>64</v>
      </c>
      <c r="F25" s="16"/>
      <c r="G25" s="14" t="s">
        <v>33</v>
      </c>
      <c r="H25" s="15">
        <v>7</v>
      </c>
      <c r="I25" s="16"/>
      <c r="J25" s="14" t="s">
        <v>33</v>
      </c>
      <c r="K25" s="15">
        <v>24</v>
      </c>
    </row>
    <row r="26" spans="1:11" ht="13.5" customHeight="1">
      <c r="A26" s="14" t="s">
        <v>14</v>
      </c>
      <c r="B26" s="15">
        <v>550</v>
      </c>
      <c r="C26" s="16"/>
      <c r="D26" s="14" t="s">
        <v>14</v>
      </c>
      <c r="E26" s="15">
        <v>55</v>
      </c>
      <c r="F26" s="16"/>
      <c r="G26" s="14" t="s">
        <v>14</v>
      </c>
      <c r="H26" s="15">
        <v>6</v>
      </c>
      <c r="I26" s="16"/>
      <c r="J26" s="14" t="s">
        <v>14</v>
      </c>
      <c r="K26" s="15">
        <v>34</v>
      </c>
    </row>
    <row r="27" spans="1:11" ht="13.5" customHeight="1">
      <c r="A27" s="18" t="s">
        <v>150</v>
      </c>
      <c r="B27" s="17">
        <v>410</v>
      </c>
      <c r="C27" s="16"/>
      <c r="D27" s="18" t="s">
        <v>150</v>
      </c>
      <c r="E27" s="17">
        <v>50</v>
      </c>
      <c r="F27" s="16"/>
      <c r="G27" s="18" t="s">
        <v>150</v>
      </c>
      <c r="H27" s="17">
        <v>7</v>
      </c>
      <c r="I27" s="16"/>
      <c r="J27" s="18" t="s">
        <v>150</v>
      </c>
      <c r="K27" s="17">
        <v>20</v>
      </c>
    </row>
    <row r="28" spans="1:11" ht="13.5" customHeight="1">
      <c r="A28" s="14" t="s">
        <v>34</v>
      </c>
      <c r="B28" s="15">
        <v>30</v>
      </c>
      <c r="C28" s="16"/>
      <c r="D28" s="14" t="s">
        <v>34</v>
      </c>
      <c r="E28" s="15">
        <v>4.5</v>
      </c>
      <c r="F28" s="16"/>
      <c r="G28" s="14" t="s">
        <v>34</v>
      </c>
      <c r="H28" s="15">
        <v>2.4</v>
      </c>
      <c r="I28" s="16"/>
      <c r="J28" s="14" t="s">
        <v>34</v>
      </c>
      <c r="K28" s="15">
        <v>0</v>
      </c>
    </row>
    <row r="29" spans="1:11" ht="13.5" customHeight="1">
      <c r="A29" s="14" t="s">
        <v>15</v>
      </c>
      <c r="B29" s="15">
        <v>45</v>
      </c>
      <c r="C29" s="16"/>
      <c r="D29" s="14" t="s">
        <v>15</v>
      </c>
      <c r="E29" s="15">
        <v>10.7</v>
      </c>
      <c r="F29" s="16"/>
      <c r="G29" s="14" t="s">
        <v>15</v>
      </c>
      <c r="H29" s="15">
        <v>0</v>
      </c>
      <c r="I29" s="16"/>
      <c r="J29" s="14" t="s">
        <v>15</v>
      </c>
      <c r="K29" s="15">
        <v>0</v>
      </c>
    </row>
    <row r="30" spans="1:11" ht="13.5" customHeight="1">
      <c r="A30" s="18" t="s">
        <v>146</v>
      </c>
      <c r="B30" s="17">
        <v>76</v>
      </c>
      <c r="C30" s="16"/>
      <c r="D30" s="18" t="s">
        <v>146</v>
      </c>
      <c r="E30" s="17">
        <v>18</v>
      </c>
      <c r="F30" s="16"/>
      <c r="G30" s="18" t="s">
        <v>146</v>
      </c>
      <c r="H30" s="17">
        <v>0</v>
      </c>
      <c r="I30" s="16"/>
      <c r="J30" s="18" t="s">
        <v>146</v>
      </c>
      <c r="K30" s="17">
        <v>0</v>
      </c>
    </row>
    <row r="31" spans="1:11" ht="13.5" customHeight="1">
      <c r="A31" s="18" t="s">
        <v>144</v>
      </c>
      <c r="B31" s="17">
        <v>278</v>
      </c>
      <c r="C31" s="16"/>
      <c r="D31" s="18" t="s">
        <v>144</v>
      </c>
      <c r="E31" s="17">
        <v>69</v>
      </c>
      <c r="F31" s="16"/>
      <c r="G31" s="18" t="s">
        <v>144</v>
      </c>
      <c r="H31" s="17">
        <v>0</v>
      </c>
      <c r="I31" s="16"/>
      <c r="J31" s="18" t="s">
        <v>144</v>
      </c>
      <c r="K31" s="17">
        <v>0</v>
      </c>
    </row>
    <row r="32" spans="1:11" ht="13.5" customHeight="1">
      <c r="A32" s="18" t="s">
        <v>139</v>
      </c>
      <c r="B32" s="17">
        <v>188</v>
      </c>
      <c r="C32" s="16"/>
      <c r="D32" s="18" t="s">
        <v>139</v>
      </c>
      <c r="E32" s="17">
        <v>20</v>
      </c>
      <c r="F32" s="16"/>
      <c r="G32" s="18" t="s">
        <v>139</v>
      </c>
      <c r="H32" s="17">
        <v>4</v>
      </c>
      <c r="I32" s="16"/>
      <c r="J32" s="18" t="s">
        <v>139</v>
      </c>
      <c r="K32" s="17">
        <v>10</v>
      </c>
    </row>
    <row r="33" spans="1:11" ht="13.5" customHeight="1">
      <c r="A33" s="14" t="s">
        <v>35</v>
      </c>
      <c r="B33" s="15">
        <v>348</v>
      </c>
      <c r="C33" s="16"/>
      <c r="D33" s="18" t="s">
        <v>35</v>
      </c>
      <c r="E33" s="15">
        <v>48</v>
      </c>
      <c r="F33" s="16"/>
      <c r="G33" s="18" t="s">
        <v>35</v>
      </c>
      <c r="H33" s="15">
        <v>7</v>
      </c>
      <c r="I33" s="16"/>
      <c r="J33" s="18" t="s">
        <v>35</v>
      </c>
      <c r="K33" s="15">
        <v>15</v>
      </c>
    </row>
    <row r="34" spans="1:11" ht="13.5" customHeight="1">
      <c r="A34" s="14" t="s">
        <v>36</v>
      </c>
      <c r="B34" s="15">
        <v>24</v>
      </c>
      <c r="C34" s="16"/>
      <c r="D34" s="14" t="s">
        <v>36</v>
      </c>
      <c r="E34" s="15">
        <v>4</v>
      </c>
      <c r="F34" s="16"/>
      <c r="G34" s="14" t="s">
        <v>36</v>
      </c>
      <c r="H34" s="15">
        <v>1.5</v>
      </c>
      <c r="I34" s="16"/>
      <c r="J34" s="14" t="s">
        <v>36</v>
      </c>
      <c r="K34" s="15">
        <v>0</v>
      </c>
    </row>
    <row r="35" spans="1:11" ht="13.5" customHeight="1">
      <c r="A35" s="14" t="s">
        <v>16</v>
      </c>
      <c r="B35" s="15">
        <v>257</v>
      </c>
      <c r="C35" s="16"/>
      <c r="D35" s="14" t="s">
        <v>16</v>
      </c>
      <c r="E35" s="15">
        <v>62</v>
      </c>
      <c r="F35" s="16"/>
      <c r="G35" s="14" t="s">
        <v>16</v>
      </c>
      <c r="H35" s="15">
        <v>4.3</v>
      </c>
      <c r="I35" s="16"/>
      <c r="J35" s="14" t="s">
        <v>16</v>
      </c>
      <c r="K35" s="15">
        <v>1</v>
      </c>
    </row>
    <row r="36" spans="1:11" ht="13.5" customHeight="1">
      <c r="A36" s="14" t="s">
        <v>17</v>
      </c>
      <c r="B36" s="15">
        <v>477</v>
      </c>
      <c r="C36" s="16"/>
      <c r="D36" s="14" t="s">
        <v>17</v>
      </c>
      <c r="E36" s="15">
        <v>5</v>
      </c>
      <c r="F36" s="16"/>
      <c r="G36" s="14" t="s">
        <v>17</v>
      </c>
      <c r="H36" s="15">
        <v>13</v>
      </c>
      <c r="I36" s="16"/>
      <c r="J36" s="14" t="s">
        <v>17</v>
      </c>
      <c r="K36" s="15">
        <v>45</v>
      </c>
    </row>
    <row r="37" spans="1:11" ht="13.5" customHeight="1">
      <c r="A37" s="14" t="s">
        <v>18</v>
      </c>
      <c r="B37" s="15">
        <v>318</v>
      </c>
      <c r="C37" s="16"/>
      <c r="D37" s="14" t="s">
        <v>18</v>
      </c>
      <c r="E37" s="15">
        <v>36.3</v>
      </c>
      <c r="F37" s="16"/>
      <c r="G37" s="14" t="s">
        <v>18</v>
      </c>
      <c r="H37" s="15">
        <v>4.4</v>
      </c>
      <c r="I37" s="16"/>
      <c r="J37" s="14" t="s">
        <v>18</v>
      </c>
      <c r="K37" s="15">
        <v>17</v>
      </c>
    </row>
    <row r="38" spans="1:11" ht="13.5" customHeight="1">
      <c r="A38" s="14" t="s">
        <v>19</v>
      </c>
      <c r="B38" s="15">
        <v>335</v>
      </c>
      <c r="C38" s="16"/>
      <c r="D38" s="14" t="s">
        <v>19</v>
      </c>
      <c r="E38" s="15">
        <v>78</v>
      </c>
      <c r="F38" s="16"/>
      <c r="G38" s="14" t="s">
        <v>19</v>
      </c>
      <c r="H38" s="15">
        <v>2.4</v>
      </c>
      <c r="I38" s="16"/>
      <c r="J38" s="14" t="s">
        <v>19</v>
      </c>
      <c r="K38" s="15">
        <v>1.5</v>
      </c>
    </row>
    <row r="39" spans="1:11" ht="13.5" customHeight="1">
      <c r="A39" s="14" t="s">
        <v>20</v>
      </c>
      <c r="B39" s="15">
        <v>186</v>
      </c>
      <c r="C39" s="16"/>
      <c r="D39" s="14" t="s">
        <v>20</v>
      </c>
      <c r="E39" s="15">
        <v>20</v>
      </c>
      <c r="F39" s="16"/>
      <c r="G39" s="14" t="s">
        <v>20</v>
      </c>
      <c r="H39" s="15">
        <v>4</v>
      </c>
      <c r="I39" s="16"/>
      <c r="J39" s="14" t="s">
        <v>20</v>
      </c>
      <c r="K39" s="15">
        <v>10</v>
      </c>
    </row>
    <row r="40" spans="1:11" ht="13.5" customHeight="1">
      <c r="A40" s="14" t="s">
        <v>37</v>
      </c>
      <c r="B40" s="15">
        <v>200</v>
      </c>
      <c r="C40" s="16"/>
      <c r="D40" s="14" t="s">
        <v>37</v>
      </c>
      <c r="E40" s="15">
        <v>21</v>
      </c>
      <c r="F40" s="16"/>
      <c r="G40" s="14" t="s">
        <v>37</v>
      </c>
      <c r="H40" s="15">
        <v>4</v>
      </c>
      <c r="I40" s="16"/>
      <c r="J40" s="14" t="s">
        <v>37</v>
      </c>
      <c r="K40" s="15">
        <v>11</v>
      </c>
    </row>
    <row r="41" spans="1:11" ht="13.5" customHeight="1">
      <c r="A41" s="14" t="s">
        <v>38</v>
      </c>
      <c r="B41" s="15">
        <v>430</v>
      </c>
      <c r="C41" s="16"/>
      <c r="D41" s="14" t="s">
        <v>38</v>
      </c>
      <c r="E41" s="15">
        <v>0.3</v>
      </c>
      <c r="F41" s="16"/>
      <c r="G41" s="14" t="s">
        <v>38</v>
      </c>
      <c r="H41" s="15">
        <v>30.6</v>
      </c>
      <c r="I41" s="16"/>
      <c r="J41" s="14" t="s">
        <v>38</v>
      </c>
      <c r="K41" s="15">
        <v>33.6</v>
      </c>
    </row>
    <row r="42" spans="1:11" ht="13.5" customHeight="1">
      <c r="A42" s="14" t="s">
        <v>21</v>
      </c>
      <c r="B42" s="15">
        <v>121</v>
      </c>
      <c r="C42" s="16"/>
      <c r="D42" s="14" t="s">
        <v>21</v>
      </c>
      <c r="E42" s="15">
        <v>0</v>
      </c>
      <c r="F42" s="16"/>
      <c r="G42" s="14" t="s">
        <v>21</v>
      </c>
      <c r="H42" s="15">
        <v>0</v>
      </c>
      <c r="I42" s="16"/>
      <c r="J42" s="14" t="s">
        <v>21</v>
      </c>
      <c r="K42" s="15">
        <v>13.5</v>
      </c>
    </row>
    <row r="43" spans="1:11" ht="13.5" customHeight="1">
      <c r="A43" s="14" t="s">
        <v>39</v>
      </c>
      <c r="B43" s="15">
        <v>51</v>
      </c>
      <c r="C43" s="16"/>
      <c r="D43" s="14" t="s">
        <v>39</v>
      </c>
      <c r="E43" s="15">
        <v>12.8</v>
      </c>
      <c r="F43" s="16"/>
      <c r="G43" s="14" t="s">
        <v>39</v>
      </c>
      <c r="H43" s="15">
        <v>0</v>
      </c>
      <c r="I43" s="16"/>
      <c r="J43" s="14" t="s">
        <v>39</v>
      </c>
      <c r="K43" s="15">
        <v>0</v>
      </c>
    </row>
    <row r="44" spans="1:11" ht="13.5" customHeight="1">
      <c r="A44" s="18" t="s">
        <v>149</v>
      </c>
      <c r="B44" s="17">
        <v>298</v>
      </c>
      <c r="C44" s="16"/>
      <c r="D44" s="18" t="s">
        <v>149</v>
      </c>
      <c r="E44" s="17">
        <v>16</v>
      </c>
      <c r="F44" s="16"/>
      <c r="G44" s="18" t="s">
        <v>149</v>
      </c>
      <c r="H44" s="17">
        <v>16</v>
      </c>
      <c r="I44" s="16"/>
      <c r="J44" s="18" t="s">
        <v>149</v>
      </c>
      <c r="K44" s="17">
        <v>20</v>
      </c>
    </row>
    <row r="45" spans="1:11" ht="13.5" customHeight="1">
      <c r="A45" s="18" t="s">
        <v>147</v>
      </c>
      <c r="B45" s="17">
        <v>61</v>
      </c>
      <c r="C45" s="16"/>
      <c r="D45" s="18" t="s">
        <v>147</v>
      </c>
      <c r="E45" s="17">
        <v>11</v>
      </c>
      <c r="F45" s="16"/>
      <c r="G45" s="18" t="s">
        <v>147</v>
      </c>
      <c r="H45" s="17">
        <v>2</v>
      </c>
      <c r="I45" s="16"/>
      <c r="J45" s="18" t="s">
        <v>147</v>
      </c>
      <c r="K45" s="17">
        <v>0</v>
      </c>
    </row>
    <row r="46" spans="1:11" ht="13.5" customHeight="1">
      <c r="A46" s="14" t="s">
        <v>22</v>
      </c>
      <c r="B46" s="15">
        <v>43</v>
      </c>
      <c r="C46" s="16"/>
      <c r="D46" s="14" t="s">
        <v>22</v>
      </c>
      <c r="E46" s="15">
        <v>4.5</v>
      </c>
      <c r="F46" s="16"/>
      <c r="G46" s="14" t="s">
        <v>22</v>
      </c>
      <c r="H46" s="15">
        <v>2.8</v>
      </c>
      <c r="I46" s="16"/>
      <c r="J46" s="14" t="s">
        <v>22</v>
      </c>
      <c r="K46" s="15">
        <v>1.5</v>
      </c>
    </row>
    <row r="47" spans="1:11" ht="13.5" customHeight="1">
      <c r="A47" s="14" t="s">
        <v>40</v>
      </c>
      <c r="B47" s="15">
        <v>17</v>
      </c>
      <c r="C47" s="16"/>
      <c r="D47" s="14" t="s">
        <v>40</v>
      </c>
      <c r="E47" s="15">
        <v>2.6</v>
      </c>
      <c r="F47" s="16"/>
      <c r="G47" s="14" t="s">
        <v>40</v>
      </c>
      <c r="H47" s="15">
        <v>1.3</v>
      </c>
      <c r="I47" s="16"/>
      <c r="J47" s="14" t="s">
        <v>40</v>
      </c>
      <c r="K47" s="15">
        <v>0</v>
      </c>
    </row>
    <row r="48" spans="1:11" ht="13.5" customHeight="1">
      <c r="A48" s="14" t="s">
        <v>41</v>
      </c>
      <c r="B48" s="15">
        <v>500</v>
      </c>
      <c r="C48" s="16"/>
      <c r="D48" s="14" t="s">
        <v>41</v>
      </c>
      <c r="E48" s="15">
        <v>0.02</v>
      </c>
      <c r="F48" s="16"/>
      <c r="G48" s="14" t="s">
        <v>41</v>
      </c>
      <c r="H48" s="15">
        <v>0.04</v>
      </c>
      <c r="I48" s="16"/>
      <c r="J48" s="14" t="s">
        <v>41</v>
      </c>
      <c r="K48" s="15">
        <v>55</v>
      </c>
    </row>
    <row r="49" spans="1:11" ht="13.5" customHeight="1">
      <c r="A49" s="14" t="s">
        <v>42</v>
      </c>
      <c r="B49" s="15">
        <v>312</v>
      </c>
      <c r="C49" s="16"/>
      <c r="D49" s="14" t="s">
        <v>42</v>
      </c>
      <c r="E49" s="15">
        <v>77</v>
      </c>
      <c r="F49" s="16"/>
      <c r="G49" s="14" t="s">
        <v>42</v>
      </c>
      <c r="H49" s="15">
        <v>0.4</v>
      </c>
      <c r="I49" s="16"/>
      <c r="J49" s="14" t="s">
        <v>42</v>
      </c>
      <c r="K49" s="15">
        <v>0</v>
      </c>
    </row>
    <row r="50" spans="1:11" ht="13.5" customHeight="1">
      <c r="A50" s="14" t="s">
        <v>23</v>
      </c>
      <c r="B50" s="15">
        <v>149</v>
      </c>
      <c r="C50" s="16"/>
      <c r="D50" s="14" t="s">
        <v>23</v>
      </c>
      <c r="E50" s="15">
        <v>1</v>
      </c>
      <c r="F50" s="16"/>
      <c r="G50" s="14" t="s">
        <v>23</v>
      </c>
      <c r="H50" s="15">
        <v>12.5</v>
      </c>
      <c r="I50" s="16"/>
      <c r="J50" s="14" t="s">
        <v>23</v>
      </c>
      <c r="K50" s="15">
        <v>10</v>
      </c>
    </row>
    <row r="51" spans="1:11" ht="13.5" customHeight="1">
      <c r="A51" s="14" t="s">
        <v>24</v>
      </c>
      <c r="B51" s="15">
        <v>50</v>
      </c>
      <c r="C51" s="16"/>
      <c r="D51" s="14" t="s">
        <v>24</v>
      </c>
      <c r="E51" s="15">
        <v>11</v>
      </c>
      <c r="F51" s="16"/>
      <c r="G51" s="14" t="s">
        <v>24</v>
      </c>
      <c r="H51" s="15">
        <v>1</v>
      </c>
      <c r="I51" s="16"/>
      <c r="J51" s="14" t="s">
        <v>24</v>
      </c>
      <c r="K51" s="15">
        <v>0</v>
      </c>
    </row>
    <row r="52" spans="1:11" ht="13.5" customHeight="1">
      <c r="A52" s="18" t="s">
        <v>148</v>
      </c>
      <c r="B52" s="17">
        <v>238</v>
      </c>
      <c r="C52" s="16"/>
      <c r="D52" s="18" t="s">
        <v>148</v>
      </c>
      <c r="E52" s="17">
        <v>37</v>
      </c>
      <c r="F52" s="16"/>
      <c r="G52" s="18" t="s">
        <v>148</v>
      </c>
      <c r="H52" s="17">
        <v>9</v>
      </c>
      <c r="I52" s="16"/>
      <c r="J52" s="18" t="s">
        <v>148</v>
      </c>
      <c r="K52" s="17">
        <v>5</v>
      </c>
    </row>
    <row r="53" spans="1:11" ht="13.5" customHeight="1">
      <c r="A53" s="14" t="s">
        <v>25</v>
      </c>
      <c r="B53" s="15">
        <v>255</v>
      </c>
      <c r="C53" s="16"/>
      <c r="D53" s="14" t="s">
        <v>25</v>
      </c>
      <c r="E53" s="15">
        <v>55</v>
      </c>
      <c r="F53" s="16"/>
      <c r="G53" s="14" t="s">
        <v>25</v>
      </c>
      <c r="H53" s="15">
        <v>7</v>
      </c>
      <c r="I53" s="16"/>
      <c r="J53" s="14" t="s">
        <v>25</v>
      </c>
      <c r="K53" s="15">
        <v>0.8</v>
      </c>
    </row>
    <row r="54" spans="1:11" ht="13.5" customHeight="1">
      <c r="A54" s="18" t="s">
        <v>151</v>
      </c>
      <c r="B54" s="17">
        <v>246</v>
      </c>
      <c r="C54" s="16"/>
      <c r="D54" s="18" t="s">
        <v>151</v>
      </c>
      <c r="E54" s="17">
        <v>43</v>
      </c>
      <c r="F54" s="16"/>
      <c r="G54" s="18" t="s">
        <v>151</v>
      </c>
      <c r="H54" s="17">
        <v>12</v>
      </c>
      <c r="I54" s="16"/>
      <c r="J54" s="18" t="s">
        <v>151</v>
      </c>
      <c r="K54" s="17">
        <v>3</v>
      </c>
    </row>
    <row r="55" spans="1:11" ht="13.5" customHeight="1">
      <c r="A55" s="18" t="s">
        <v>152</v>
      </c>
      <c r="B55" s="17">
        <v>328</v>
      </c>
      <c r="C55" s="16"/>
      <c r="D55" s="18" t="s">
        <v>152</v>
      </c>
      <c r="E55" s="17">
        <v>77</v>
      </c>
      <c r="F55" s="16"/>
      <c r="G55" s="18" t="s">
        <v>152</v>
      </c>
      <c r="H55" s="17">
        <v>3</v>
      </c>
      <c r="I55" s="16"/>
      <c r="J55" s="18" t="s">
        <v>152</v>
      </c>
      <c r="K55" s="17">
        <v>1</v>
      </c>
    </row>
    <row r="56" spans="1:11" ht="13.5" customHeight="1">
      <c r="A56" s="14" t="s">
        <v>26</v>
      </c>
      <c r="B56" s="15">
        <v>140</v>
      </c>
      <c r="C56" s="16"/>
      <c r="D56" s="14" t="s">
        <v>26</v>
      </c>
      <c r="E56" s="15">
        <v>29</v>
      </c>
      <c r="F56" s="16"/>
      <c r="G56" s="14" t="s">
        <v>26</v>
      </c>
      <c r="H56" s="15">
        <v>5</v>
      </c>
      <c r="I56" s="16"/>
      <c r="J56" s="14" t="s">
        <v>26</v>
      </c>
      <c r="K56" s="15">
        <v>0.4</v>
      </c>
    </row>
    <row r="57" spans="1:11" ht="13.5" customHeight="1">
      <c r="A57" s="14" t="s">
        <v>27</v>
      </c>
      <c r="B57" s="15">
        <v>269</v>
      </c>
      <c r="C57" s="16"/>
      <c r="D57" s="14" t="s">
        <v>27</v>
      </c>
      <c r="E57" s="15">
        <v>38</v>
      </c>
      <c r="F57" s="16"/>
      <c r="G57" s="14" t="s">
        <v>27</v>
      </c>
      <c r="H57" s="15">
        <v>13</v>
      </c>
      <c r="I57" s="16"/>
      <c r="J57" s="14" t="s">
        <v>27</v>
      </c>
      <c r="K57" s="15">
        <v>9</v>
      </c>
    </row>
    <row r="58" spans="1:11" ht="13.5" customHeight="1">
      <c r="A58" s="14" t="s">
        <v>28</v>
      </c>
      <c r="B58" s="15">
        <v>65</v>
      </c>
      <c r="C58" s="16"/>
      <c r="D58" s="14" t="s">
        <v>28</v>
      </c>
      <c r="E58" s="15">
        <v>14</v>
      </c>
      <c r="F58" s="16"/>
      <c r="G58" s="14" t="s">
        <v>28</v>
      </c>
      <c r="H58" s="15">
        <v>2</v>
      </c>
      <c r="I58" s="16"/>
      <c r="J58" s="14" t="s">
        <v>28</v>
      </c>
      <c r="K58" s="15">
        <v>0</v>
      </c>
    </row>
    <row r="59" spans="1:11" ht="13.5" customHeight="1">
      <c r="A59" s="14" t="s">
        <v>43</v>
      </c>
      <c r="B59" s="15">
        <v>360</v>
      </c>
      <c r="C59" s="16"/>
      <c r="D59" s="14" t="s">
        <v>43</v>
      </c>
      <c r="E59" s="15">
        <v>80</v>
      </c>
      <c r="F59" s="16"/>
      <c r="G59" s="14" t="s">
        <v>43</v>
      </c>
      <c r="H59" s="15">
        <v>4.5</v>
      </c>
      <c r="I59" s="16"/>
      <c r="J59" s="14" t="s">
        <v>43</v>
      </c>
      <c r="K59" s="15">
        <v>1</v>
      </c>
    </row>
    <row r="60" spans="1:11" ht="13.5" customHeight="1">
      <c r="A60" s="14" t="s">
        <v>44</v>
      </c>
      <c r="B60" s="15">
        <v>295</v>
      </c>
      <c r="D60" s="18" t="s">
        <v>44</v>
      </c>
      <c r="E60" s="15">
        <v>70</v>
      </c>
      <c r="G60" s="18" t="s">
        <v>44</v>
      </c>
      <c r="H60" s="15">
        <v>2.3</v>
      </c>
      <c r="J60" s="18" t="s">
        <v>44</v>
      </c>
      <c r="K60" s="15">
        <v>0.6</v>
      </c>
    </row>
    <row r="61" spans="1:11" ht="13.5" customHeight="1">
      <c r="A61" s="14" t="s">
        <v>45</v>
      </c>
      <c r="B61" s="15">
        <v>132</v>
      </c>
      <c r="D61" s="14" t="s">
        <v>45</v>
      </c>
      <c r="E61" s="15">
        <v>29</v>
      </c>
      <c r="G61" s="14" t="s">
        <v>45</v>
      </c>
      <c r="H61" s="15">
        <v>2.7</v>
      </c>
      <c r="J61" s="14" t="s">
        <v>45</v>
      </c>
      <c r="K61" s="15">
        <v>0</v>
      </c>
    </row>
    <row r="62" spans="1:11" ht="13.5" customHeight="1">
      <c r="A62" s="18" t="s">
        <v>53</v>
      </c>
      <c r="B62" s="17">
        <v>368</v>
      </c>
      <c r="D62" s="14" t="s">
        <v>53</v>
      </c>
      <c r="E62" s="17">
        <v>2</v>
      </c>
      <c r="G62" s="14" t="s">
        <v>53</v>
      </c>
      <c r="H62" s="17">
        <v>21.5</v>
      </c>
      <c r="J62" s="14" t="s">
        <v>53</v>
      </c>
      <c r="K62" s="17">
        <v>30.5</v>
      </c>
    </row>
    <row r="63" spans="1:11" ht="13.5" customHeight="1">
      <c r="A63" s="18" t="s">
        <v>52</v>
      </c>
      <c r="B63" s="17">
        <v>546</v>
      </c>
      <c r="D63" s="14" t="s">
        <v>52</v>
      </c>
      <c r="E63" s="17">
        <v>0</v>
      </c>
      <c r="G63" s="14" t="s">
        <v>52</v>
      </c>
      <c r="H63" s="17">
        <v>24</v>
      </c>
      <c r="J63" s="14" t="s">
        <v>52</v>
      </c>
      <c r="K63" s="17">
        <v>50</v>
      </c>
    </row>
    <row r="64" spans="1:11" ht="13.5" customHeight="1">
      <c r="A64" s="14" t="s">
        <v>29</v>
      </c>
      <c r="B64" s="15">
        <v>179</v>
      </c>
      <c r="D64" s="14" t="s">
        <v>29</v>
      </c>
      <c r="E64" s="15">
        <v>0</v>
      </c>
      <c r="G64" s="14" t="s">
        <v>29</v>
      </c>
      <c r="H64" s="15">
        <v>20</v>
      </c>
      <c r="J64" s="14" t="s">
        <v>29</v>
      </c>
      <c r="K64" s="15">
        <v>11</v>
      </c>
    </row>
    <row r="65" spans="1:11" ht="13.5" customHeight="1">
      <c r="A65" s="14" t="s">
        <v>46</v>
      </c>
      <c r="B65" s="15">
        <v>123</v>
      </c>
      <c r="D65" s="14" t="s">
        <v>46</v>
      </c>
      <c r="E65" s="15">
        <v>19</v>
      </c>
      <c r="G65" s="14" t="s">
        <v>46</v>
      </c>
      <c r="H65" s="15">
        <v>3.5</v>
      </c>
      <c r="J65" s="14" t="s">
        <v>46</v>
      </c>
      <c r="K65" s="15">
        <v>3.7</v>
      </c>
    </row>
    <row r="66" spans="1:11" ht="13.5" customHeight="1">
      <c r="A66" s="14" t="s">
        <v>47</v>
      </c>
      <c r="B66" s="15">
        <v>140</v>
      </c>
      <c r="D66" s="14" t="s">
        <v>47</v>
      </c>
      <c r="E66" s="15">
        <v>29</v>
      </c>
      <c r="G66" s="14" t="s">
        <v>47</v>
      </c>
      <c r="H66" s="15">
        <v>5</v>
      </c>
      <c r="J66" s="14" t="s">
        <v>47</v>
      </c>
      <c r="K66" s="15">
        <v>0.5</v>
      </c>
    </row>
    <row r="67" spans="1:11" ht="13.5" customHeight="1">
      <c r="A67" s="14" t="s">
        <v>48</v>
      </c>
      <c r="B67" s="15">
        <v>400</v>
      </c>
      <c r="D67" s="14" t="s">
        <v>48</v>
      </c>
      <c r="E67" s="15">
        <v>100</v>
      </c>
      <c r="G67" s="14" t="s">
        <v>48</v>
      </c>
      <c r="H67" s="15">
        <v>0</v>
      </c>
      <c r="J67" s="14" t="s">
        <v>48</v>
      </c>
      <c r="K67" s="15">
        <v>0</v>
      </c>
    </row>
    <row r="68" spans="1:11" ht="13.5" customHeight="1">
      <c r="A68" s="14" t="s">
        <v>49</v>
      </c>
      <c r="B68" s="15">
        <v>21</v>
      </c>
      <c r="D68" s="14" t="s">
        <v>49</v>
      </c>
      <c r="E68" s="15">
        <v>3.7</v>
      </c>
      <c r="G68" s="14" t="s">
        <v>49</v>
      </c>
      <c r="H68" s="15">
        <v>1</v>
      </c>
      <c r="J68" s="14" t="s">
        <v>49</v>
      </c>
      <c r="K68" s="15">
        <v>0.3</v>
      </c>
    </row>
    <row r="69" spans="1:11" ht="13.5" customHeight="1">
      <c r="A69" s="14" t="s">
        <v>50</v>
      </c>
      <c r="B69" s="15">
        <v>74</v>
      </c>
      <c r="D69" s="14" t="s">
        <v>50</v>
      </c>
      <c r="E69" s="15">
        <v>1.8</v>
      </c>
      <c r="G69" s="14" t="s">
        <v>50</v>
      </c>
      <c r="H69" s="15">
        <v>0</v>
      </c>
      <c r="J69" s="14" t="s">
        <v>50</v>
      </c>
      <c r="K69" s="15">
        <v>0</v>
      </c>
    </row>
    <row r="70" spans="1:11" ht="13.5" customHeight="1">
      <c r="A70" s="14" t="s">
        <v>51</v>
      </c>
      <c r="B70" s="15">
        <v>65</v>
      </c>
      <c r="D70" s="14" t="s">
        <v>51</v>
      </c>
      <c r="E70" s="15">
        <v>4.6</v>
      </c>
      <c r="G70" s="14" t="s">
        <v>51</v>
      </c>
      <c r="H70" s="15">
        <v>4</v>
      </c>
      <c r="J70" s="14" t="s">
        <v>51</v>
      </c>
      <c r="K70" s="15">
        <v>3.5</v>
      </c>
    </row>
    <row r="71" spans="1:11" ht="13.5" customHeight="1">
      <c r="A71" s="18"/>
      <c r="B71" s="17"/>
      <c r="D71" s="18"/>
      <c r="E71" s="17"/>
      <c r="G71" s="18"/>
      <c r="H71" s="17"/>
      <c r="J71" s="18"/>
      <c r="K71" s="17"/>
    </row>
    <row r="72" spans="1:11" ht="13.5" customHeight="1">
      <c r="A72" s="14"/>
      <c r="B72" s="15"/>
      <c r="D72" s="14"/>
      <c r="E72" s="15"/>
      <c r="G72" s="14"/>
      <c r="H72" s="15"/>
      <c r="J72" s="14"/>
      <c r="K72" s="15"/>
    </row>
    <row r="73" spans="1:11" ht="13.5" customHeight="1">
      <c r="A73" s="18"/>
      <c r="B73" s="17"/>
      <c r="D73" s="18"/>
      <c r="E73" s="17"/>
      <c r="G73" s="18"/>
      <c r="H73" s="17"/>
      <c r="J73" s="18"/>
      <c r="K73" s="17"/>
    </row>
    <row r="74" spans="1:11" ht="13.5" customHeight="1">
      <c r="A74" s="18"/>
      <c r="B74" s="17"/>
      <c r="D74" s="18"/>
      <c r="E74" s="17"/>
      <c r="G74" s="18"/>
      <c r="H74" s="17"/>
      <c r="J74" s="18"/>
      <c r="K74" s="17"/>
    </row>
    <row r="75" spans="1:11" ht="13.5" customHeight="1">
      <c r="A75" s="18"/>
      <c r="B75" s="17"/>
      <c r="D75" s="18"/>
      <c r="E75" s="17"/>
      <c r="G75" s="18"/>
      <c r="H75" s="17"/>
      <c r="J75" s="18"/>
      <c r="K75" s="17"/>
    </row>
    <row r="76" spans="1:11" ht="13.5" customHeight="1">
      <c r="A76" s="18"/>
      <c r="B76" s="17"/>
      <c r="D76" s="18"/>
      <c r="E76" s="17"/>
      <c r="G76" s="18"/>
      <c r="H76" s="17"/>
      <c r="J76" s="18"/>
      <c r="K76" s="17"/>
    </row>
    <row r="77" spans="1:11" ht="13.5" customHeight="1">
      <c r="A77" s="18"/>
      <c r="B77" s="17"/>
      <c r="D77" s="18"/>
      <c r="E77" s="17"/>
      <c r="G77" s="18"/>
      <c r="H77" s="17"/>
      <c r="J77" s="18"/>
      <c r="K77" s="17"/>
    </row>
    <row r="78" spans="1:11" ht="13.5" customHeight="1">
      <c r="A78" s="18"/>
      <c r="B78" s="17"/>
      <c r="D78" s="18"/>
      <c r="E78" s="17"/>
      <c r="G78" s="18"/>
      <c r="H78" s="17"/>
      <c r="J78" s="18"/>
      <c r="K78" s="17"/>
    </row>
    <row r="79" spans="1:11" ht="13.5" customHeight="1">
      <c r="A79" s="18"/>
      <c r="B79" s="17"/>
      <c r="D79" s="18"/>
      <c r="E79" s="17"/>
      <c r="G79" s="18"/>
      <c r="H79" s="17"/>
      <c r="J79" s="18"/>
      <c r="K79" s="17"/>
    </row>
    <row r="80" spans="1:11" ht="13.5" customHeight="1">
      <c r="A80" s="18"/>
      <c r="B80" s="17"/>
      <c r="D80" s="18"/>
      <c r="E80" s="17"/>
      <c r="G80" s="18"/>
      <c r="H80" s="17"/>
      <c r="J80" s="18"/>
      <c r="K80" s="17"/>
    </row>
    <row r="81" spans="1:11" ht="13.5" customHeight="1">
      <c r="A81" s="18"/>
      <c r="B81" s="17"/>
      <c r="D81" s="18"/>
      <c r="E81" s="17"/>
      <c r="G81" s="18"/>
      <c r="H81" s="17"/>
      <c r="J81" s="18"/>
      <c r="K81" s="17"/>
    </row>
    <row r="82" spans="1:11" ht="13.5" customHeight="1">
      <c r="A82" s="18"/>
      <c r="B82" s="17"/>
      <c r="D82" s="18"/>
      <c r="E82" s="17"/>
      <c r="G82" s="18"/>
      <c r="H82" s="17"/>
      <c r="J82" s="18"/>
      <c r="K82" s="17"/>
    </row>
    <row r="83" spans="1:11" ht="13.5" customHeight="1">
      <c r="A83" s="18"/>
      <c r="B83" s="17"/>
      <c r="D83" s="18"/>
      <c r="E83" s="17"/>
      <c r="G83" s="18"/>
      <c r="H83" s="17"/>
      <c r="J83" s="18"/>
      <c r="K83" s="17"/>
    </row>
    <row r="84" spans="1:11" ht="13.5" customHeight="1">
      <c r="A84" s="18"/>
      <c r="B84" s="17"/>
      <c r="D84" s="18"/>
      <c r="E84" s="17"/>
      <c r="G84" s="18"/>
      <c r="H84" s="17"/>
      <c r="J84" s="18"/>
      <c r="K84" s="17"/>
    </row>
    <row r="85" spans="1:11" ht="13.5" customHeight="1">
      <c r="A85" s="18"/>
      <c r="B85" s="17"/>
      <c r="D85" s="18"/>
      <c r="E85" s="17"/>
      <c r="G85" s="18"/>
      <c r="H85" s="17"/>
      <c r="J85" s="18"/>
      <c r="K85" s="17"/>
    </row>
    <row r="86" spans="1:11" ht="13.5" customHeight="1">
      <c r="A86" s="18"/>
      <c r="B86" s="17"/>
      <c r="D86" s="18"/>
      <c r="E86" s="17"/>
      <c r="G86" s="18"/>
      <c r="H86" s="17"/>
      <c r="J86" s="18"/>
      <c r="K86" s="17"/>
    </row>
    <row r="87" spans="1:11" ht="13.5" customHeight="1">
      <c r="A87" s="18"/>
      <c r="B87" s="17"/>
      <c r="D87" s="18"/>
      <c r="E87" s="17"/>
      <c r="G87" s="18"/>
      <c r="H87" s="17"/>
      <c r="J87" s="18"/>
      <c r="K87" s="17"/>
    </row>
    <row r="88" spans="1:11" ht="13.5" customHeight="1">
      <c r="A88" s="18"/>
      <c r="B88" s="17"/>
      <c r="D88" s="18"/>
      <c r="E88" s="17"/>
      <c r="G88" s="18"/>
      <c r="H88" s="17"/>
      <c r="J88" s="18"/>
      <c r="K88" s="17"/>
    </row>
    <row r="89" spans="1:11" ht="13.5" customHeight="1">
      <c r="A89" s="18"/>
      <c r="B89" s="17"/>
      <c r="D89" s="18"/>
      <c r="E89" s="17"/>
      <c r="G89" s="18"/>
      <c r="H89" s="17"/>
      <c r="J89" s="18"/>
      <c r="K89" s="17"/>
    </row>
    <row r="90" spans="1:11" ht="13.5" customHeight="1">
      <c r="A90" s="18"/>
      <c r="B90" s="17"/>
      <c r="D90" s="18"/>
      <c r="E90" s="17"/>
      <c r="G90" s="18"/>
      <c r="H90" s="17"/>
      <c r="J90" s="18"/>
      <c r="K90" s="17"/>
    </row>
    <row r="91" spans="1:11" ht="13.5" customHeight="1">
      <c r="A91" s="18"/>
      <c r="B91" s="17"/>
      <c r="D91" s="18"/>
      <c r="E91" s="17"/>
      <c r="G91" s="18"/>
      <c r="H91" s="17"/>
      <c r="J91" s="18"/>
      <c r="K91" s="17"/>
    </row>
    <row r="92" spans="1:11" ht="13.5" customHeight="1">
      <c r="A92" s="18"/>
      <c r="B92" s="17"/>
      <c r="D92" s="18"/>
      <c r="E92" s="17"/>
      <c r="G92" s="18"/>
      <c r="H92" s="17"/>
      <c r="J92" s="18"/>
      <c r="K92" s="17"/>
    </row>
    <row r="93" spans="1:11" ht="13.5" customHeight="1">
      <c r="A93" s="18"/>
      <c r="B93" s="17"/>
      <c r="D93" s="18"/>
      <c r="E93" s="17"/>
      <c r="G93" s="18"/>
      <c r="H93" s="17"/>
      <c r="J93" s="18"/>
      <c r="K93" s="17"/>
    </row>
    <row r="94" spans="1:11" ht="13.5" customHeight="1">
      <c r="A94" s="18"/>
      <c r="B94" s="17"/>
      <c r="D94" s="18"/>
      <c r="E94" s="17"/>
      <c r="G94" s="18"/>
      <c r="H94" s="17"/>
      <c r="J94" s="18"/>
      <c r="K94" s="17"/>
    </row>
    <row r="95" spans="1:11" ht="13.5" customHeight="1">
      <c r="A95" s="18"/>
      <c r="B95" s="17"/>
      <c r="D95" s="18"/>
      <c r="E95" s="17"/>
      <c r="G95" s="18"/>
      <c r="H95" s="17"/>
      <c r="J95" s="18"/>
      <c r="K95" s="17"/>
    </row>
    <row r="96" spans="1:11" ht="13.5" customHeight="1">
      <c r="A96" s="18"/>
      <c r="B96" s="17"/>
      <c r="D96" s="18"/>
      <c r="E96" s="17"/>
      <c r="G96" s="18"/>
      <c r="H96" s="17"/>
      <c r="J96" s="18"/>
      <c r="K96" s="17"/>
    </row>
    <row r="97" spans="1:11" ht="13.5" customHeight="1">
      <c r="A97" s="18"/>
      <c r="B97" s="17"/>
      <c r="D97" s="18"/>
      <c r="E97" s="17"/>
      <c r="G97" s="18"/>
      <c r="H97" s="17"/>
      <c r="J97" s="18"/>
      <c r="K97" s="17"/>
    </row>
    <row r="98" spans="1:11" ht="13.5" customHeight="1">
      <c r="A98" s="18"/>
      <c r="B98" s="17"/>
      <c r="D98" s="18"/>
      <c r="E98" s="17"/>
      <c r="G98" s="18"/>
      <c r="H98" s="17"/>
      <c r="J98" s="18"/>
      <c r="K98" s="17"/>
    </row>
    <row r="99" spans="1:11" ht="13.5" customHeight="1">
      <c r="A99" s="18"/>
      <c r="B99" s="17"/>
      <c r="D99" s="18"/>
      <c r="E99" s="17"/>
      <c r="G99" s="18"/>
      <c r="H99" s="17"/>
      <c r="J99" s="18"/>
      <c r="K99" s="17"/>
    </row>
    <row r="100" spans="1:11" ht="13.5" customHeight="1">
      <c r="A100" s="18"/>
      <c r="B100" s="17"/>
      <c r="D100" s="18"/>
      <c r="E100" s="17"/>
      <c r="G100" s="18"/>
      <c r="H100" s="17"/>
      <c r="J100" s="18"/>
      <c r="K100" s="17"/>
    </row>
    <row r="101" spans="1:11" ht="13.5" customHeight="1">
      <c r="A101" s="18"/>
      <c r="B101" s="17"/>
      <c r="D101" s="18"/>
      <c r="E101" s="17"/>
      <c r="G101" s="18"/>
      <c r="H101" s="17"/>
      <c r="J101" s="18"/>
      <c r="K101" s="17"/>
    </row>
    <row r="102" spans="5:11" ht="15" customHeight="1">
      <c r="E102" s="3"/>
      <c r="H102" s="3"/>
      <c r="K102" s="3"/>
    </row>
    <row r="103" ht="15" customHeight="1">
      <c r="D103" s="79"/>
    </row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</sheetData>
  <sheetProtection sheet="1" objects="1" scenarios="1"/>
  <mergeCells count="3">
    <mergeCell ref="G7:K7"/>
    <mergeCell ref="A5:K5"/>
    <mergeCell ref="G1:G3"/>
  </mergeCells>
  <conditionalFormatting sqref="H1:H3">
    <cfRule type="cellIs" priority="1" dxfId="0" operator="equal" stopIfTrue="1">
      <formula>$H$4</formula>
    </cfRule>
  </conditionalFormatting>
  <conditionalFormatting sqref="A2">
    <cfRule type="cellIs" priority="2" dxfId="0" operator="equal" stopIfTrue="1">
      <formula>$B$2</formula>
    </cfRule>
  </conditionalFormatting>
  <conditionalFormatting sqref="D2">
    <cfRule type="cellIs" priority="3" dxfId="0" operator="equal" stopIfTrue="1">
      <formula>$C$2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orientation="portrait" paperSize="9" scale="57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Y106"/>
  <sheetViews>
    <sheetView tabSelected="1" workbookViewId="0" topLeftCell="A1">
      <selection activeCell="K2" sqref="K2"/>
    </sheetView>
  </sheetViews>
  <sheetFormatPr defaultColWidth="11.421875" defaultRowHeight="12.75"/>
  <cols>
    <col min="1" max="1" width="10.00390625" style="31" customWidth="1"/>
    <col min="2" max="2" width="12.00390625" style="31" customWidth="1"/>
    <col min="3" max="3" width="11.421875" style="31" customWidth="1"/>
    <col min="4" max="4" width="12.8515625" style="31" customWidth="1"/>
    <col min="5" max="5" width="8.421875" style="31" customWidth="1"/>
    <col min="6" max="6" width="7.7109375" style="31" customWidth="1"/>
    <col min="7" max="7" width="4.28125" style="31" customWidth="1"/>
    <col min="8" max="8" width="6.28125" style="31" customWidth="1"/>
    <col min="9" max="9" width="11.8515625" style="31" customWidth="1"/>
    <col min="10" max="10" width="7.140625" style="31" customWidth="1"/>
    <col min="11" max="11" width="5.7109375" style="31" customWidth="1"/>
    <col min="12" max="12" width="12.7109375" style="31" customWidth="1"/>
    <col min="13" max="13" width="6.00390625" style="31" customWidth="1"/>
    <col min="14" max="14" width="7.28125" style="31" customWidth="1"/>
    <col min="15" max="16" width="11.421875" style="31" customWidth="1"/>
    <col min="17" max="24" width="11.421875" style="31" hidden="1" customWidth="1"/>
    <col min="25" max="25" width="31.421875" style="31" hidden="1" customWidth="1"/>
    <col min="26" max="16384" width="11.421875" style="31" customWidth="1"/>
  </cols>
  <sheetData>
    <row r="1" spans="1:25" ht="20.25" thickBot="1">
      <c r="A1" s="128" t="s">
        <v>87</v>
      </c>
      <c r="B1" s="129"/>
      <c r="C1" s="129"/>
      <c r="D1" s="129"/>
      <c r="E1" s="129"/>
      <c r="F1" s="129"/>
      <c r="G1" s="129"/>
      <c r="H1" s="126">
        <f ca="1">NOW()</f>
        <v>40538.87509375</v>
      </c>
      <c r="I1" s="126"/>
      <c r="J1" s="126"/>
      <c r="K1" s="126"/>
      <c r="L1" s="126"/>
      <c r="M1" s="126"/>
      <c r="N1" s="127"/>
      <c r="Y1" s="32"/>
    </row>
    <row r="2" spans="3:25" ht="25.5" customHeight="1">
      <c r="C2" s="33"/>
      <c r="D2" s="33"/>
      <c r="E2" s="33"/>
      <c r="F2" s="33"/>
      <c r="G2" s="33"/>
      <c r="H2" s="33"/>
      <c r="J2" s="34" t="s">
        <v>88</v>
      </c>
      <c r="K2" s="76">
        <v>50</v>
      </c>
      <c r="L2" s="33" t="s">
        <v>62</v>
      </c>
      <c r="N2" s="35"/>
      <c r="Y2" s="36" t="str">
        <f>IF(aliments!A10="","",aliments!A10)</f>
        <v>AVOCAT</v>
      </c>
    </row>
    <row r="3" spans="1:25" ht="19.5">
      <c r="A3" s="38" t="s">
        <v>58</v>
      </c>
      <c r="B3" s="77"/>
      <c r="C3" s="31" t="s">
        <v>89</v>
      </c>
      <c r="E3" s="37"/>
      <c r="F3" s="31" t="s">
        <v>62</v>
      </c>
      <c r="H3" s="106" t="s">
        <v>81</v>
      </c>
      <c r="I3" s="106"/>
      <c r="J3" s="75">
        <f>R3</f>
        <v>0</v>
      </c>
      <c r="K3" s="105" t="s">
        <v>141</v>
      </c>
      <c r="L3" s="105"/>
      <c r="M3" s="39">
        <f>IF($R3="","",$R3*4)</f>
        <v>0</v>
      </c>
      <c r="N3" s="40" t="s">
        <v>93</v>
      </c>
      <c r="Q3" s="41"/>
      <c r="R3" s="41">
        <f>IF($Q$4="241 GPL",$E$3*2/28,IF($Q$4="331 GPL",$E$3*3/28,IF($Q$4="421 GPL",$E$3*4/28,0)))</f>
        <v>0</v>
      </c>
      <c r="S3" s="31">
        <f>IF(R3="","",R3/100)</f>
        <v>0</v>
      </c>
      <c r="Y3" s="36" t="str">
        <f>IF(aliments!A11="","",aliments!A11)</f>
        <v>BACON</v>
      </c>
    </row>
    <row r="4" spans="1:25" ht="19.5">
      <c r="A4" s="93">
        <f>IF(B3="","","Ration moyenne")</f>
      </c>
      <c r="B4" s="93"/>
      <c r="C4" s="31" t="s">
        <v>80</v>
      </c>
      <c r="I4" s="37"/>
      <c r="J4" s="75">
        <f>R4</f>
        <v>0</v>
      </c>
      <c r="K4" s="105" t="s">
        <v>142</v>
      </c>
      <c r="L4" s="105"/>
      <c r="M4" s="39">
        <f>IF($R4="","",$R4*4)</f>
        <v>0</v>
      </c>
      <c r="N4" s="40" t="s">
        <v>93</v>
      </c>
      <c r="Q4" s="41">
        <f>$I$4</f>
        <v>0</v>
      </c>
      <c r="R4" s="41">
        <f>IF($Q$4="241 GPL",$E$3*4/28,IF($Q$4="331 GPL",$E$3*3/28,IF($Q$4="421 GPL",$E$3*2/28,0)))</f>
        <v>0</v>
      </c>
      <c r="S4" s="31">
        <f>IF(R4="","",R4/100)</f>
        <v>0</v>
      </c>
      <c r="Y4" s="36" t="str">
        <f>IF(aliments!A12="","",aliments!A12)</f>
        <v>BANANE</v>
      </c>
    </row>
    <row r="5" spans="1:25" ht="19.5">
      <c r="A5" s="92">
        <f>IF(B3="une femme,","2000 à 2200 calories",IF(B3="un homme,","2500 à 2700 calories",""))</f>
      </c>
      <c r="B5" s="92"/>
      <c r="J5" s="75">
        <f>R5</f>
        <v>0</v>
      </c>
      <c r="K5" s="105" t="s">
        <v>143</v>
      </c>
      <c r="L5" s="105"/>
      <c r="M5" s="39">
        <f>IF($R5="","",$R5*9)</f>
        <v>0</v>
      </c>
      <c r="N5" s="40" t="s">
        <v>93</v>
      </c>
      <c r="Q5" s="41"/>
      <c r="R5" s="41">
        <f>IF(E3="",0,E3/63)</f>
        <v>0</v>
      </c>
      <c r="S5" s="31">
        <f>IF(R5="","",R5/100)</f>
        <v>0</v>
      </c>
      <c r="Y5" s="36" t="str">
        <f>IF(aliments!A13="","",aliments!A13)</f>
        <v>BEURRE</v>
      </c>
    </row>
    <row r="6" ht="19.5">
      <c r="Y6" s="36" t="str">
        <f>IF(aliments!A14="","",aliments!A14)</f>
        <v>BIERE BLONDE</v>
      </c>
    </row>
    <row r="7" spans="3:25" ht="20.25" thickBot="1">
      <c r="C7" s="103" t="s">
        <v>66</v>
      </c>
      <c r="D7" s="103"/>
      <c r="E7" s="103"/>
      <c r="F7" s="103" t="s">
        <v>67</v>
      </c>
      <c r="G7" s="103"/>
      <c r="H7" s="43"/>
      <c r="I7" s="42" t="s">
        <v>1</v>
      </c>
      <c r="J7" s="103" t="s">
        <v>0</v>
      </c>
      <c r="K7" s="103"/>
      <c r="L7" s="42" t="s">
        <v>2</v>
      </c>
      <c r="M7" s="103" t="s">
        <v>3</v>
      </c>
      <c r="N7" s="103"/>
      <c r="Q7" s="97" t="s">
        <v>62</v>
      </c>
      <c r="R7" s="97"/>
      <c r="S7" s="97" t="s">
        <v>77</v>
      </c>
      <c r="T7" s="97"/>
      <c r="U7" s="97" t="s">
        <v>78</v>
      </c>
      <c r="V7" s="97"/>
      <c r="W7" s="97" t="s">
        <v>79</v>
      </c>
      <c r="X7" s="97"/>
      <c r="Y7" s="36" t="str">
        <f>IF(aliments!A15="","",aliments!A15)</f>
        <v>BIFTECK BOEUF</v>
      </c>
    </row>
    <row r="8" spans="1:25" ht="21.75" customHeight="1">
      <c r="A8" s="112" t="s">
        <v>84</v>
      </c>
      <c r="B8" s="113"/>
      <c r="C8" s="107"/>
      <c r="D8" s="108"/>
      <c r="E8" s="109"/>
      <c r="F8" s="45"/>
      <c r="G8" s="46"/>
      <c r="H8" s="47">
        <f>IF(G8="","","soit")</f>
      </c>
      <c r="I8" s="48">
        <f>IF(T8="","",T8)</f>
      </c>
      <c r="J8" s="102">
        <f>IF(V8="","",V8)</f>
      </c>
      <c r="K8" s="102"/>
      <c r="L8" s="48">
        <f>IF(X8="","",X8)</f>
      </c>
      <c r="M8" s="102">
        <f>IF(R8="","",R8)</f>
      </c>
      <c r="N8" s="104"/>
      <c r="Q8" s="44">
        <f aca="true" t="shared" si="0" ref="Q8:Q16">IF($C8="","",LOOKUP($C8,calories))</f>
      </c>
      <c r="R8" s="49">
        <f>IF(C8="","",IF(G8="","",IF(G8="gr",Q8*F8/100,IF(G8="cl",Q8*F8/10,""))))</f>
      </c>
      <c r="S8" s="44">
        <f aca="true" t="shared" si="1" ref="S8:S16">IF($C8="","",LOOKUP($C8,glucides))</f>
      </c>
      <c r="T8" s="44">
        <f>IF($R8="","",($R8/$Q8)*S8)</f>
      </c>
      <c r="U8" s="44">
        <f aca="true" t="shared" si="2" ref="U8:U16">IF($C8="","",LOOKUP($C8,protides))</f>
      </c>
      <c r="V8" s="44">
        <f>IF($R8="","",($R8/$Q8)*U8)</f>
      </c>
      <c r="W8" s="44">
        <f aca="true" t="shared" si="3" ref="W8:W16">IF($C8="","",LOOKUP($C8,lipides))</f>
      </c>
      <c r="X8" s="44">
        <f>IF($R8="","",($R8/$Q8)*W8)</f>
      </c>
      <c r="Y8" s="36" t="str">
        <f>IF(aliments!A16="","",aliments!A16)</f>
        <v>BIG MAC DONALD</v>
      </c>
    </row>
    <row r="9" spans="1:25" ht="19.5" customHeight="1">
      <c r="A9" s="114"/>
      <c r="B9" s="115"/>
      <c r="C9" s="94"/>
      <c r="D9" s="95"/>
      <c r="E9" s="96"/>
      <c r="F9" s="51"/>
      <c r="G9" s="52"/>
      <c r="H9" s="53">
        <f aca="true" t="shared" si="4" ref="H9:H16">IF(G9="","","soit")</f>
      </c>
      <c r="I9" s="44">
        <f aca="true" t="shared" si="5" ref="I9:I16">IF(T9="","",T9)</f>
      </c>
      <c r="J9" s="97">
        <f aca="true" t="shared" si="6" ref="J9:J16">IF(V9="","",V9)</f>
      </c>
      <c r="K9" s="97"/>
      <c r="L9" s="44">
        <f aca="true" t="shared" si="7" ref="L9:L16">IF(X9="","",X9)</f>
      </c>
      <c r="M9" s="97">
        <f aca="true" t="shared" si="8" ref="M9:M16">IF(R9="","",R9)</f>
      </c>
      <c r="N9" s="81"/>
      <c r="Q9" s="44">
        <f t="shared" si="0"/>
      </c>
      <c r="R9" s="49">
        <f aca="true" t="shared" si="9" ref="R9:R16">IF(C9="","",IF(G9="","",IF(G9="gr",Q9*F9/100,IF(G9="cl",Q9*F9/10,""))))</f>
      </c>
      <c r="S9" s="44">
        <f t="shared" si="1"/>
      </c>
      <c r="T9" s="44">
        <f aca="true" t="shared" si="10" ref="T9:T16">IF($R9="","",($R9/$Q9)*S9)</f>
      </c>
      <c r="U9" s="44">
        <f t="shared" si="2"/>
      </c>
      <c r="V9" s="44">
        <f aca="true" t="shared" si="11" ref="V9:V16">IF($R9="","",($R9/$Q9)*U9)</f>
      </c>
      <c r="W9" s="44">
        <f t="shared" si="3"/>
      </c>
      <c r="X9" s="44">
        <f aca="true" t="shared" si="12" ref="X9:X16">IF($R9="","",($R9/$Q9)*W9)</f>
      </c>
      <c r="Y9" s="36" t="str">
        <f>IF(aliments!A17="","",aliments!A17)</f>
        <v>BLANC DE POULET</v>
      </c>
    </row>
    <row r="10" spans="1:25" ht="19.5" customHeight="1">
      <c r="A10" s="25" t="s">
        <v>3</v>
      </c>
      <c r="B10" s="29">
        <f>IF(COUNT(M8:N16)=0,"",SUM(M8:N16))</f>
      </c>
      <c r="C10" s="94"/>
      <c r="D10" s="95"/>
      <c r="E10" s="96"/>
      <c r="F10" s="51"/>
      <c r="G10" s="52"/>
      <c r="H10" s="54">
        <f t="shared" si="4"/>
      </c>
      <c r="I10" s="44">
        <f t="shared" si="5"/>
      </c>
      <c r="J10" s="97">
        <f t="shared" si="6"/>
      </c>
      <c r="K10" s="97"/>
      <c r="L10" s="44">
        <f t="shared" si="7"/>
      </c>
      <c r="M10" s="97">
        <f t="shared" si="8"/>
      </c>
      <c r="N10" s="81"/>
      <c r="Q10" s="44">
        <f t="shared" si="0"/>
      </c>
      <c r="R10" s="49">
        <f t="shared" si="9"/>
      </c>
      <c r="S10" s="44">
        <f t="shared" si="1"/>
      </c>
      <c r="T10" s="44">
        <f t="shared" si="10"/>
      </c>
      <c r="U10" s="44">
        <f t="shared" si="2"/>
      </c>
      <c r="V10" s="44">
        <f t="shared" si="11"/>
      </c>
      <c r="W10" s="44">
        <f t="shared" si="3"/>
      </c>
      <c r="X10" s="44">
        <f t="shared" si="12"/>
      </c>
      <c r="Y10" s="36" t="str">
        <f>IF(aliments!A18="","",aliments!A18)</f>
        <v>BRIOCHE</v>
      </c>
    </row>
    <row r="11" spans="1:25" ht="19.5" customHeight="1">
      <c r="A11" s="27" t="s">
        <v>1</v>
      </c>
      <c r="B11" s="30">
        <f>IF(COUNT(I8:I16)=0,"",SUM(I8:I16)/100)</f>
      </c>
      <c r="C11" s="94"/>
      <c r="D11" s="95"/>
      <c r="E11" s="96"/>
      <c r="F11" s="51"/>
      <c r="G11" s="52"/>
      <c r="H11" s="54">
        <f t="shared" si="4"/>
      </c>
      <c r="I11" s="44">
        <f t="shared" si="5"/>
      </c>
      <c r="J11" s="97">
        <f t="shared" si="6"/>
      </c>
      <c r="K11" s="97"/>
      <c r="L11" s="44">
        <f t="shared" si="7"/>
      </c>
      <c r="M11" s="97">
        <f t="shared" si="8"/>
      </c>
      <c r="N11" s="81"/>
      <c r="Q11" s="44">
        <f t="shared" si="0"/>
      </c>
      <c r="R11" s="49">
        <f t="shared" si="9"/>
      </c>
      <c r="S11" s="44">
        <f t="shared" si="1"/>
      </c>
      <c r="T11" s="44">
        <f t="shared" si="10"/>
      </c>
      <c r="U11" s="44">
        <f t="shared" si="2"/>
      </c>
      <c r="V11" s="44">
        <f t="shared" si="11"/>
      </c>
      <c r="W11" s="44">
        <f t="shared" si="3"/>
      </c>
      <c r="X11" s="44">
        <f t="shared" si="12"/>
      </c>
      <c r="Y11" s="36" t="str">
        <f>IF(aliments!A19="","",aliments!A19)</f>
        <v>BROCHET</v>
      </c>
    </row>
    <row r="12" spans="1:25" ht="19.5" customHeight="1">
      <c r="A12" s="26" t="s">
        <v>0</v>
      </c>
      <c r="B12" s="30">
        <f>IF(COUNT(J8:K16)=0,"",SUM(J8:K16)/100)</f>
      </c>
      <c r="C12" s="94"/>
      <c r="D12" s="95"/>
      <c r="E12" s="96"/>
      <c r="F12" s="51"/>
      <c r="G12" s="52"/>
      <c r="H12" s="54">
        <f t="shared" si="4"/>
      </c>
      <c r="I12" s="44">
        <f t="shared" si="5"/>
      </c>
      <c r="J12" s="97">
        <f t="shared" si="6"/>
      </c>
      <c r="K12" s="97"/>
      <c r="L12" s="44">
        <f t="shared" si="7"/>
      </c>
      <c r="M12" s="97">
        <f t="shared" si="8"/>
      </c>
      <c r="N12" s="81"/>
      <c r="Q12" s="44">
        <f t="shared" si="0"/>
      </c>
      <c r="R12" s="49">
        <f t="shared" si="9"/>
      </c>
      <c r="S12" s="44">
        <f t="shared" si="1"/>
      </c>
      <c r="T12" s="44">
        <f t="shared" si="10"/>
      </c>
      <c r="U12" s="44">
        <f t="shared" si="2"/>
      </c>
      <c r="V12" s="44">
        <f t="shared" si="11"/>
      </c>
      <c r="W12" s="44">
        <f t="shared" si="3"/>
      </c>
      <c r="X12" s="44">
        <f t="shared" si="12"/>
      </c>
      <c r="Y12" s="36" t="str">
        <f>IF(aliments!A20="","",aliments!A20)</f>
        <v>CACAHUETTES</v>
      </c>
    </row>
    <row r="13" spans="1:25" ht="19.5" customHeight="1">
      <c r="A13" s="27" t="s">
        <v>2</v>
      </c>
      <c r="B13" s="30">
        <f>IF(COUNT(L8:L16)=0,"",SUM(L8:L16)/100)</f>
      </c>
      <c r="C13" s="94"/>
      <c r="D13" s="95"/>
      <c r="E13" s="96"/>
      <c r="F13" s="51"/>
      <c r="G13" s="52"/>
      <c r="H13" s="54">
        <f t="shared" si="4"/>
      </c>
      <c r="I13" s="44">
        <f t="shared" si="5"/>
      </c>
      <c r="J13" s="97">
        <f t="shared" si="6"/>
      </c>
      <c r="K13" s="97"/>
      <c r="L13" s="44">
        <f t="shared" si="7"/>
      </c>
      <c r="M13" s="97">
        <f t="shared" si="8"/>
      </c>
      <c r="N13" s="81"/>
      <c r="Q13" s="44">
        <f t="shared" si="0"/>
      </c>
      <c r="R13" s="49">
        <f t="shared" si="9"/>
      </c>
      <c r="S13" s="44">
        <f t="shared" si="1"/>
      </c>
      <c r="T13" s="44">
        <f t="shared" si="10"/>
      </c>
      <c r="U13" s="44">
        <f t="shared" si="2"/>
      </c>
      <c r="V13" s="44">
        <f t="shared" si="11"/>
      </c>
      <c r="W13" s="44">
        <f t="shared" si="3"/>
      </c>
      <c r="X13" s="44">
        <f t="shared" si="12"/>
      </c>
      <c r="Y13" s="36" t="str">
        <f>IF(aliments!A21="","",aliments!A21)</f>
        <v>CAFE</v>
      </c>
    </row>
    <row r="14" spans="1:25" ht="19.5" customHeight="1">
      <c r="A14" s="55"/>
      <c r="B14" s="56"/>
      <c r="C14" s="94"/>
      <c r="D14" s="95"/>
      <c r="E14" s="96"/>
      <c r="F14" s="51"/>
      <c r="G14" s="52"/>
      <c r="H14" s="54">
        <f t="shared" si="4"/>
      </c>
      <c r="I14" s="44">
        <f t="shared" si="5"/>
      </c>
      <c r="J14" s="97">
        <f t="shared" si="6"/>
      </c>
      <c r="K14" s="97"/>
      <c r="L14" s="44">
        <f t="shared" si="7"/>
      </c>
      <c r="M14" s="97">
        <f t="shared" si="8"/>
      </c>
      <c r="N14" s="81"/>
      <c r="Q14" s="44">
        <f t="shared" si="0"/>
      </c>
      <c r="R14" s="49">
        <f t="shared" si="9"/>
      </c>
      <c r="S14" s="44">
        <f t="shared" si="1"/>
      </c>
      <c r="T14" s="44">
        <f t="shared" si="10"/>
      </c>
      <c r="U14" s="44">
        <f t="shared" si="2"/>
      </c>
      <c r="V14" s="44">
        <f t="shared" si="11"/>
      </c>
      <c r="W14" s="44">
        <f t="shared" si="3"/>
      </c>
      <c r="X14" s="44">
        <f t="shared" si="12"/>
      </c>
      <c r="Y14" s="36" t="str">
        <f>IF(aliments!A22="","",aliments!A22)</f>
        <v>CAMENBERT</v>
      </c>
    </row>
    <row r="15" spans="1:25" ht="19.5" customHeight="1">
      <c r="A15" s="55"/>
      <c r="B15" s="56"/>
      <c r="C15" s="94"/>
      <c r="D15" s="95"/>
      <c r="E15" s="96"/>
      <c r="F15" s="51"/>
      <c r="G15" s="52"/>
      <c r="H15" s="54">
        <f t="shared" si="4"/>
      </c>
      <c r="I15" s="44">
        <f t="shared" si="5"/>
      </c>
      <c r="J15" s="97">
        <f t="shared" si="6"/>
      </c>
      <c r="K15" s="97"/>
      <c r="L15" s="44">
        <f t="shared" si="7"/>
      </c>
      <c r="M15" s="97">
        <f t="shared" si="8"/>
      </c>
      <c r="N15" s="81"/>
      <c r="Q15" s="44">
        <f t="shared" si="0"/>
      </c>
      <c r="R15" s="49">
        <f t="shared" si="9"/>
      </c>
      <c r="S15" s="44">
        <f t="shared" si="1"/>
      </c>
      <c r="T15" s="44">
        <f t="shared" si="10"/>
      </c>
      <c r="U15" s="44">
        <f t="shared" si="2"/>
      </c>
      <c r="V15" s="44">
        <f t="shared" si="11"/>
      </c>
      <c r="W15" s="44">
        <f t="shared" si="3"/>
      </c>
      <c r="X15" s="44">
        <f t="shared" si="12"/>
      </c>
      <c r="Y15" s="36" t="str">
        <f>IF(aliments!A23="","",aliments!A23)</f>
        <v>CAROTTE</v>
      </c>
    </row>
    <row r="16" spans="1:25" ht="19.5" customHeight="1" thickBot="1">
      <c r="A16" s="57"/>
      <c r="B16" s="58"/>
      <c r="C16" s="82"/>
      <c r="D16" s="98"/>
      <c r="E16" s="99"/>
      <c r="F16" s="59"/>
      <c r="G16" s="60"/>
      <c r="H16" s="61">
        <f t="shared" si="4"/>
      </c>
      <c r="I16" s="62">
        <f t="shared" si="5"/>
      </c>
      <c r="J16" s="100">
        <f t="shared" si="6"/>
      </c>
      <c r="K16" s="100"/>
      <c r="L16" s="62">
        <f t="shared" si="7"/>
      </c>
      <c r="M16" s="100">
        <f t="shared" si="8"/>
      </c>
      <c r="N16" s="101"/>
      <c r="Q16" s="44">
        <f t="shared" si="0"/>
      </c>
      <c r="R16" s="49">
        <f t="shared" si="9"/>
      </c>
      <c r="S16" s="44">
        <f t="shared" si="1"/>
      </c>
      <c r="T16" s="44">
        <f t="shared" si="10"/>
      </c>
      <c r="U16" s="44">
        <f t="shared" si="2"/>
      </c>
      <c r="V16" s="44">
        <f t="shared" si="11"/>
      </c>
      <c r="W16" s="44">
        <f t="shared" si="3"/>
      </c>
      <c r="X16" s="44">
        <f t="shared" si="12"/>
      </c>
      <c r="Y16" s="36" t="str">
        <f>IF(aliments!A24="","",aliments!A24)</f>
        <v>CEREALES NATURE</v>
      </c>
    </row>
    <row r="17" spans="1:25" ht="19.5" customHeight="1" thickBot="1">
      <c r="A17" s="118" t="s">
        <v>82</v>
      </c>
      <c r="B17" s="119"/>
      <c r="C17" s="119"/>
      <c r="D17" s="119"/>
      <c r="E17" s="119"/>
      <c r="F17" s="119"/>
      <c r="G17" s="119"/>
      <c r="H17" s="119"/>
      <c r="I17" s="28">
        <f>$R$3-SUM(I8:I16)</f>
        <v>0</v>
      </c>
      <c r="J17" s="110">
        <f>$R$4-SUM(J8:J16)</f>
        <v>0</v>
      </c>
      <c r="K17" s="111"/>
      <c r="L17" s="28">
        <f>$R$5-SUM(L8:L16)</f>
        <v>0</v>
      </c>
      <c r="M17" s="110">
        <f>$E$3-SUM(M8:N16)</f>
        <v>0</v>
      </c>
      <c r="N17" s="120"/>
      <c r="Q17" s="63"/>
      <c r="R17" s="63"/>
      <c r="S17" s="63"/>
      <c r="T17" s="63"/>
      <c r="U17" s="63"/>
      <c r="V17" s="63"/>
      <c r="W17" s="63"/>
      <c r="X17" s="63"/>
      <c r="Y17" s="36" t="str">
        <f>IF(aliments!A25="","",aliments!A25)</f>
        <v>CHOCOLAT A CROQUER</v>
      </c>
    </row>
    <row r="18" spans="17:25" ht="20.25" thickBot="1">
      <c r="Q18" s="97" t="s">
        <v>62</v>
      </c>
      <c r="R18" s="97"/>
      <c r="S18" s="97" t="s">
        <v>77</v>
      </c>
      <c r="T18" s="97"/>
      <c r="U18" s="97" t="s">
        <v>78</v>
      </c>
      <c r="V18" s="97"/>
      <c r="W18" s="97" t="s">
        <v>79</v>
      </c>
      <c r="X18" s="97"/>
      <c r="Y18" s="36" t="str">
        <f>IF(aliments!A26="","",aliments!A26)</f>
        <v>CHOCOLAT AU LAIT</v>
      </c>
    </row>
    <row r="19" spans="1:25" ht="22.5" customHeight="1">
      <c r="A19" s="112" t="s">
        <v>85</v>
      </c>
      <c r="B19" s="113"/>
      <c r="C19" s="107"/>
      <c r="D19" s="108"/>
      <c r="E19" s="109"/>
      <c r="F19" s="45"/>
      <c r="G19" s="46"/>
      <c r="H19" s="47">
        <f>IF(G19="","","soit")</f>
      </c>
      <c r="I19" s="48">
        <f>IF(T19="","",T19)</f>
      </c>
      <c r="J19" s="102">
        <f>IF(V19="","",V19)</f>
      </c>
      <c r="K19" s="102"/>
      <c r="L19" s="48">
        <f>IF(X19="","",X19)</f>
      </c>
      <c r="M19" s="102">
        <f>IF(R19="","",R19)</f>
      </c>
      <c r="N19" s="104"/>
      <c r="Q19" s="44">
        <f aca="true" t="shared" si="13" ref="Q19:Q27">IF($C19="","",LOOKUP($C19,calories))</f>
      </c>
      <c r="R19" s="49">
        <f>IF(C19="","",IF(G19="","",IF(G19="gr",Q19*F19/100,IF(G19="cl",Q19*F19/10,""))))</f>
      </c>
      <c r="S19" s="44">
        <f aca="true" t="shared" si="14" ref="S19:S27">IF($C19="","",LOOKUP($C19,glucides))</f>
      </c>
      <c r="T19" s="44">
        <f>IF($R19="","",($R19/$Q19)*S19)</f>
      </c>
      <c r="U19" s="44">
        <f aca="true" t="shared" si="15" ref="U19:U27">IF($C19="","",LOOKUP($C19,protides))</f>
      </c>
      <c r="V19" s="44">
        <f>IF($R19="","",($R19/$Q19)*U19)</f>
      </c>
      <c r="W19" s="44">
        <f aca="true" t="shared" si="16" ref="W19:W27">IF($C19="","",LOOKUP($C19,lipides))</f>
      </c>
      <c r="X19" s="44">
        <f>IF($R19="","",($R19/$Q19)*W19)</f>
      </c>
      <c r="Y19" s="36" t="str">
        <f>IF(aliments!A27="","",aliments!A27)</f>
        <v>CHOCOLATINE</v>
      </c>
    </row>
    <row r="20" spans="1:25" ht="19.5">
      <c r="A20" s="114"/>
      <c r="B20" s="115"/>
      <c r="C20" s="94"/>
      <c r="D20" s="95"/>
      <c r="E20" s="96"/>
      <c r="F20" s="51"/>
      <c r="G20" s="52"/>
      <c r="H20" s="53">
        <f aca="true" t="shared" si="17" ref="H20:H27">IF(G20="","","soit")</f>
      </c>
      <c r="I20" s="44">
        <f aca="true" t="shared" si="18" ref="I20:I27">IF(T20="","",T20)</f>
      </c>
      <c r="J20" s="97">
        <f aca="true" t="shared" si="19" ref="J20:J27">IF(V20="","",V20)</f>
      </c>
      <c r="K20" s="97"/>
      <c r="L20" s="44">
        <f aca="true" t="shared" si="20" ref="L20:L27">IF(X20="","",X20)</f>
      </c>
      <c r="M20" s="97">
        <f aca="true" t="shared" si="21" ref="M20:M27">IF(R20="","",R20)</f>
      </c>
      <c r="N20" s="81"/>
      <c r="Q20" s="44">
        <f t="shared" si="13"/>
      </c>
      <c r="R20" s="49">
        <f aca="true" t="shared" si="22" ref="R20:R27">IF(C20="","",IF(G20="","",IF(G20="gr",Q20*F20/100,IF(G20="cl",Q20*F20/10,""))))</f>
      </c>
      <c r="S20" s="44">
        <f t="shared" si="14"/>
      </c>
      <c r="T20" s="44">
        <f aca="true" t="shared" si="23" ref="T20:T27">IF($R20="","",($R20/$Q20)*S20)</f>
      </c>
      <c r="U20" s="44">
        <f t="shared" si="15"/>
      </c>
      <c r="V20" s="44">
        <f aca="true" t="shared" si="24" ref="V20:V27">IF($R20="","",($R20/$Q20)*U20)</f>
      </c>
      <c r="W20" s="44">
        <f t="shared" si="16"/>
      </c>
      <c r="X20" s="44">
        <f aca="true" t="shared" si="25" ref="X20:X27">IF($R20="","",($R20/$Q20)*W20)</f>
      </c>
      <c r="Y20" s="36" t="str">
        <f>IF(aliments!A28="","",aliments!A28)</f>
        <v>CHOU-FLEUR</v>
      </c>
    </row>
    <row r="21" spans="1:25" ht="19.5">
      <c r="A21" s="25" t="s">
        <v>3</v>
      </c>
      <c r="B21" s="29">
        <f>IF(COUNT(M19:N27)=0,"",SUM(M19:N27))</f>
      </c>
      <c r="C21" s="94"/>
      <c r="D21" s="95"/>
      <c r="E21" s="96"/>
      <c r="F21" s="51"/>
      <c r="G21" s="52"/>
      <c r="H21" s="54">
        <f t="shared" si="17"/>
      </c>
      <c r="I21" s="44">
        <f t="shared" si="18"/>
      </c>
      <c r="J21" s="97">
        <f t="shared" si="19"/>
      </c>
      <c r="K21" s="97"/>
      <c r="L21" s="44">
        <f t="shared" si="20"/>
      </c>
      <c r="M21" s="97">
        <f t="shared" si="21"/>
      </c>
      <c r="N21" s="81"/>
      <c r="Q21" s="44">
        <f t="shared" si="13"/>
      </c>
      <c r="R21" s="49">
        <f t="shared" si="22"/>
      </c>
      <c r="S21" s="44">
        <f t="shared" si="14"/>
      </c>
      <c r="T21" s="44">
        <f t="shared" si="23"/>
      </c>
      <c r="U21" s="44">
        <f t="shared" si="15"/>
      </c>
      <c r="V21" s="44">
        <f t="shared" si="24"/>
      </c>
      <c r="W21" s="44">
        <f t="shared" si="16"/>
      </c>
      <c r="X21" s="44">
        <f t="shared" si="25"/>
      </c>
      <c r="Y21" s="36" t="str">
        <f>IF(aliments!A29="","",aliments!A29)</f>
        <v>COCA-COLA</v>
      </c>
    </row>
    <row r="22" spans="1:25" ht="19.5">
      <c r="A22" s="27" t="s">
        <v>1</v>
      </c>
      <c r="B22" s="30">
        <f>IF(COUNT(I19:I27)=0,"",SUM(I19:I27)/100)</f>
      </c>
      <c r="C22" s="94"/>
      <c r="D22" s="95"/>
      <c r="E22" s="96"/>
      <c r="F22" s="51"/>
      <c r="G22" s="52"/>
      <c r="H22" s="54">
        <f t="shared" si="17"/>
      </c>
      <c r="I22" s="44">
        <f t="shared" si="18"/>
      </c>
      <c r="J22" s="97">
        <f t="shared" si="19"/>
      </c>
      <c r="K22" s="97"/>
      <c r="L22" s="44">
        <f t="shared" si="20"/>
      </c>
      <c r="M22" s="97">
        <f t="shared" si="21"/>
      </c>
      <c r="N22" s="81"/>
      <c r="Q22" s="44">
        <f t="shared" si="13"/>
      </c>
      <c r="R22" s="49">
        <f t="shared" si="22"/>
      </c>
      <c r="S22" s="44">
        <f t="shared" si="14"/>
      </c>
      <c r="T22" s="44">
        <f t="shared" si="23"/>
      </c>
      <c r="U22" s="44">
        <f t="shared" si="15"/>
      </c>
      <c r="V22" s="44">
        <f t="shared" si="24"/>
      </c>
      <c r="W22" s="44">
        <f t="shared" si="16"/>
      </c>
      <c r="X22" s="44">
        <f t="shared" si="25"/>
      </c>
      <c r="Y22" s="36" t="str">
        <f>IF(aliments!A30="","",aliments!A30)</f>
        <v>COMPOTE DE POMMES</v>
      </c>
    </row>
    <row r="23" spans="1:25" ht="19.5">
      <c r="A23" s="26" t="s">
        <v>0</v>
      </c>
      <c r="B23" s="30">
        <f>IF(COUNT(J19:K27)=0,"",SUM(J19:K27)/100)</f>
      </c>
      <c r="C23" s="94"/>
      <c r="D23" s="95"/>
      <c r="E23" s="96"/>
      <c r="F23" s="51"/>
      <c r="G23" s="52"/>
      <c r="H23" s="54">
        <f t="shared" si="17"/>
      </c>
      <c r="I23" s="44">
        <f t="shared" si="18"/>
      </c>
      <c r="J23" s="97">
        <f t="shared" si="19"/>
      </c>
      <c r="K23" s="97"/>
      <c r="L23" s="44">
        <f t="shared" si="20"/>
      </c>
      <c r="M23" s="97">
        <f t="shared" si="21"/>
      </c>
      <c r="N23" s="81"/>
      <c r="Q23" s="44">
        <f t="shared" si="13"/>
      </c>
      <c r="R23" s="49">
        <f t="shared" si="22"/>
      </c>
      <c r="S23" s="44">
        <f t="shared" si="14"/>
      </c>
      <c r="T23" s="44">
        <f t="shared" si="23"/>
      </c>
      <c r="U23" s="44">
        <f t="shared" si="15"/>
      </c>
      <c r="V23" s="44">
        <f t="shared" si="24"/>
      </c>
      <c r="W23" s="44">
        <f t="shared" si="16"/>
      </c>
      <c r="X23" s="44">
        <f t="shared" si="25"/>
      </c>
      <c r="Y23" s="36" t="str">
        <f>IF(aliments!A31="","",aliments!A31)</f>
        <v>CONFITURE</v>
      </c>
    </row>
    <row r="24" spans="1:25" ht="19.5">
      <c r="A24" s="27" t="s">
        <v>2</v>
      </c>
      <c r="B24" s="30">
        <f>IF(COUNT(L19:L27)=0,"",SUM(L19:L27)/100)</f>
      </c>
      <c r="C24" s="94"/>
      <c r="D24" s="95"/>
      <c r="E24" s="96"/>
      <c r="F24" s="51"/>
      <c r="G24" s="52"/>
      <c r="H24" s="54">
        <f t="shared" si="17"/>
      </c>
      <c r="I24" s="44">
        <f t="shared" si="18"/>
      </c>
      <c r="J24" s="97">
        <f t="shared" si="19"/>
      </c>
      <c r="K24" s="97"/>
      <c r="L24" s="44">
        <f t="shared" si="20"/>
      </c>
      <c r="M24" s="97">
        <f t="shared" si="21"/>
      </c>
      <c r="N24" s="81"/>
      <c r="Q24" s="44">
        <f t="shared" si="13"/>
      </c>
      <c r="R24" s="49">
        <f t="shared" si="22"/>
      </c>
      <c r="S24" s="44">
        <f t="shared" si="14"/>
      </c>
      <c r="T24" s="44">
        <f t="shared" si="23"/>
      </c>
      <c r="U24" s="44">
        <f t="shared" si="15"/>
      </c>
      <c r="V24" s="44">
        <f t="shared" si="24"/>
      </c>
      <c r="W24" s="44">
        <f t="shared" si="16"/>
      </c>
      <c r="X24" s="44">
        <f t="shared" si="25"/>
      </c>
      <c r="Y24" s="36" t="str">
        <f>IF(aliments!A32="","",aliments!A32)</f>
        <v>CREME LAITIERE</v>
      </c>
    </row>
    <row r="25" spans="1:25" ht="19.5">
      <c r="A25" s="55"/>
      <c r="B25" s="56"/>
      <c r="C25" s="94"/>
      <c r="D25" s="95"/>
      <c r="E25" s="96"/>
      <c r="F25" s="51"/>
      <c r="G25" s="52"/>
      <c r="H25" s="54">
        <f t="shared" si="17"/>
      </c>
      <c r="I25" s="44">
        <f t="shared" si="18"/>
      </c>
      <c r="J25" s="97">
        <f t="shared" si="19"/>
      </c>
      <c r="K25" s="97"/>
      <c r="L25" s="44">
        <f t="shared" si="20"/>
      </c>
      <c r="M25" s="97">
        <f t="shared" si="21"/>
      </c>
      <c r="N25" s="81"/>
      <c r="Q25" s="44">
        <f t="shared" si="13"/>
      </c>
      <c r="R25" s="49">
        <f t="shared" si="22"/>
      </c>
      <c r="S25" s="44">
        <f t="shared" si="14"/>
      </c>
      <c r="T25" s="44">
        <f t="shared" si="23"/>
      </c>
      <c r="U25" s="44">
        <f t="shared" si="15"/>
      </c>
      <c r="V25" s="44">
        <f t="shared" si="24"/>
      </c>
      <c r="W25" s="44">
        <f t="shared" si="16"/>
      </c>
      <c r="X25" s="44">
        <f t="shared" si="25"/>
      </c>
      <c r="Y25" s="36" t="str">
        <f>IF(aliments!A33="","",aliments!A33)</f>
        <v>CROISSANT</v>
      </c>
    </row>
    <row r="26" spans="1:25" ht="19.5">
      <c r="A26" s="55"/>
      <c r="B26" s="56"/>
      <c r="C26" s="94"/>
      <c r="D26" s="95"/>
      <c r="E26" s="96"/>
      <c r="F26" s="51"/>
      <c r="G26" s="52"/>
      <c r="H26" s="54">
        <f t="shared" si="17"/>
      </c>
      <c r="I26" s="44">
        <f t="shared" si="18"/>
      </c>
      <c r="J26" s="97">
        <f t="shared" si="19"/>
      </c>
      <c r="K26" s="97"/>
      <c r="L26" s="44">
        <f t="shared" si="20"/>
      </c>
      <c r="M26" s="97">
        <f t="shared" si="21"/>
      </c>
      <c r="N26" s="81"/>
      <c r="Q26" s="44">
        <f t="shared" si="13"/>
      </c>
      <c r="R26" s="49">
        <f t="shared" si="22"/>
      </c>
      <c r="S26" s="44">
        <f t="shared" si="14"/>
      </c>
      <c r="T26" s="44">
        <f t="shared" si="23"/>
      </c>
      <c r="U26" s="44">
        <f t="shared" si="15"/>
      </c>
      <c r="V26" s="44">
        <f t="shared" si="24"/>
      </c>
      <c r="W26" s="44">
        <f t="shared" si="16"/>
      </c>
      <c r="X26" s="44">
        <f t="shared" si="25"/>
      </c>
      <c r="Y26" s="36" t="str">
        <f>IF(aliments!A34="","",aliments!A34)</f>
        <v>ENDIVES</v>
      </c>
    </row>
    <row r="27" spans="1:25" ht="20.25" thickBot="1">
      <c r="A27" s="57"/>
      <c r="B27" s="58"/>
      <c r="C27" s="121"/>
      <c r="D27" s="122"/>
      <c r="E27" s="123"/>
      <c r="F27" s="51"/>
      <c r="G27" s="52"/>
      <c r="H27" s="64">
        <f t="shared" si="17"/>
      </c>
      <c r="I27" s="65">
        <f t="shared" si="18"/>
      </c>
      <c r="J27" s="124">
        <f t="shared" si="19"/>
      </c>
      <c r="K27" s="124"/>
      <c r="L27" s="65">
        <f t="shared" si="20"/>
      </c>
      <c r="M27" s="124">
        <f t="shared" si="21"/>
      </c>
      <c r="N27" s="125"/>
      <c r="Q27" s="44">
        <f t="shared" si="13"/>
      </c>
      <c r="R27" s="49">
        <f t="shared" si="22"/>
      </c>
      <c r="S27" s="44">
        <f t="shared" si="14"/>
      </c>
      <c r="T27" s="44">
        <f t="shared" si="23"/>
      </c>
      <c r="U27" s="44">
        <f t="shared" si="15"/>
      </c>
      <c r="V27" s="44">
        <f t="shared" si="24"/>
      </c>
      <c r="W27" s="44">
        <f t="shared" si="16"/>
      </c>
      <c r="X27" s="44">
        <f t="shared" si="25"/>
      </c>
      <c r="Y27" s="36" t="str">
        <f>IF(aliments!A35="","",aliments!A35)</f>
        <v>FIGUES SECHES</v>
      </c>
    </row>
    <row r="28" spans="1:25" ht="20.25" thickBot="1">
      <c r="A28" s="118" t="s">
        <v>83</v>
      </c>
      <c r="B28" s="119"/>
      <c r="C28" s="119"/>
      <c r="D28" s="119"/>
      <c r="E28" s="119"/>
      <c r="F28" s="119"/>
      <c r="G28" s="119"/>
      <c r="H28" s="119"/>
      <c r="I28" s="28">
        <f>$R$3-SUM(I8:I16,I19:I27)</f>
        <v>0</v>
      </c>
      <c r="J28" s="110">
        <f>$R$4-SUM(J8:K16,J19:K27)</f>
        <v>0</v>
      </c>
      <c r="K28" s="111"/>
      <c r="L28" s="28">
        <f>$R$5-SUM(L8:L16,L19:L27)</f>
        <v>0</v>
      </c>
      <c r="M28" s="110">
        <f>$E$3-SUM(M8:N16,M19:N27)</f>
        <v>0</v>
      </c>
      <c r="N28" s="120"/>
      <c r="Y28" s="36" t="str">
        <f>IF(aliments!A36="","",aliments!A36)</f>
        <v>FOIE GRAS</v>
      </c>
    </row>
    <row r="29" spans="17:25" ht="20.25" thickBot="1">
      <c r="Q29" s="97" t="s">
        <v>62</v>
      </c>
      <c r="R29" s="97"/>
      <c r="S29" s="97" t="s">
        <v>77</v>
      </c>
      <c r="T29" s="97"/>
      <c r="U29" s="97" t="s">
        <v>78</v>
      </c>
      <c r="V29" s="97"/>
      <c r="W29" s="97" t="s">
        <v>79</v>
      </c>
      <c r="X29" s="97"/>
      <c r="Y29" s="36" t="str">
        <f>IF(aliments!A37="","",aliments!A37)</f>
        <v>FRITES</v>
      </c>
    </row>
    <row r="30" spans="1:25" ht="22.5" customHeight="1">
      <c r="A30" s="112" t="s">
        <v>91</v>
      </c>
      <c r="B30" s="113"/>
      <c r="C30" s="107"/>
      <c r="D30" s="108"/>
      <c r="E30" s="109"/>
      <c r="F30" s="45"/>
      <c r="G30" s="46"/>
      <c r="H30" s="47">
        <f>IF(G30="","","soit")</f>
      </c>
      <c r="I30" s="48">
        <f>IF(T30="","",T30)</f>
      </c>
      <c r="J30" s="102">
        <f>IF(V30="","",V30)</f>
      </c>
      <c r="K30" s="102"/>
      <c r="L30" s="48">
        <f>IF(X30="","",X30)</f>
      </c>
      <c r="M30" s="102">
        <f>IF(R30="","",R30)</f>
      </c>
      <c r="N30" s="104"/>
      <c r="Q30" s="44">
        <f aca="true" t="shared" si="26" ref="Q30:Q38">IF($C30="","",LOOKUP($C30,calories))</f>
      </c>
      <c r="R30" s="49">
        <f>IF(C30="","",IF(G30="","",IF(G30="gr",Q30*F30/100,IF(G30="cl",Q30*F30/10,""))))</f>
      </c>
      <c r="S30" s="44">
        <f aca="true" t="shared" si="27" ref="S30:S38">IF($C30="","",LOOKUP($C30,glucides))</f>
      </c>
      <c r="T30" s="44">
        <f>IF($R30="","",($R30/$Q30)*S30)</f>
      </c>
      <c r="U30" s="44">
        <f aca="true" t="shared" si="28" ref="U30:U38">IF($C30="","",LOOKUP($C30,protides))</f>
      </c>
      <c r="V30" s="44">
        <f>IF($R30="","",($R30/$Q30)*U30)</f>
      </c>
      <c r="W30" s="44">
        <f aca="true" t="shared" si="29" ref="W30:W38">IF($C30="","",LOOKUP($C30,lipides))</f>
      </c>
      <c r="X30" s="44">
        <f>IF($R30="","",($R30/$Q30)*W30)</f>
      </c>
      <c r="Y30" s="36" t="str">
        <f>IF(aliments!A38="","",aliments!A38)</f>
        <v>FRUITS SECS MELANGE</v>
      </c>
    </row>
    <row r="31" spans="1:25" ht="19.5">
      <c r="A31" s="116"/>
      <c r="B31" s="117"/>
      <c r="C31" s="94"/>
      <c r="D31" s="95"/>
      <c r="E31" s="96"/>
      <c r="F31" s="51"/>
      <c r="G31" s="52"/>
      <c r="H31" s="53">
        <f aca="true" t="shared" si="30" ref="H31:H38">IF(G31="","","soit")</f>
      </c>
      <c r="I31" s="44">
        <f aca="true" t="shared" si="31" ref="I31:I38">IF(T31="","",T31)</f>
      </c>
      <c r="J31" s="97">
        <f aca="true" t="shared" si="32" ref="J31:J38">IF(V31="","",V31)</f>
      </c>
      <c r="K31" s="97"/>
      <c r="L31" s="44">
        <f aca="true" t="shared" si="33" ref="L31:L38">IF(X31="","",X31)</f>
      </c>
      <c r="M31" s="97">
        <f aca="true" t="shared" si="34" ref="M31:M38">IF(R31="","",R31)</f>
      </c>
      <c r="N31" s="81"/>
      <c r="Q31" s="44">
        <f t="shared" si="26"/>
      </c>
      <c r="R31" s="49">
        <f aca="true" t="shared" si="35" ref="R31:R38">IF(C31="","",IF(G31="","",IF(G31="gr",Q31*F31/100,IF(G31="cl",Q31*F31/10,""))))</f>
      </c>
      <c r="S31" s="44">
        <f t="shared" si="27"/>
      </c>
      <c r="T31" s="44">
        <f aca="true" t="shared" si="36" ref="T31:T38">IF($R31="","",($R31/$Q31)*S31)</f>
      </c>
      <c r="U31" s="44">
        <f t="shared" si="28"/>
      </c>
      <c r="V31" s="44">
        <f aca="true" t="shared" si="37" ref="V31:V38">IF($R31="","",($R31/$Q31)*U31)</f>
      </c>
      <c r="W31" s="44">
        <f t="shared" si="29"/>
      </c>
      <c r="X31" s="44">
        <f aca="true" t="shared" si="38" ref="X31:X38">IF($R31="","",($R31/$Q31)*W31)</f>
      </c>
      <c r="Y31" s="36" t="str">
        <f>IF(aliments!A39="","",aliments!A39)</f>
        <v>GLACE A LA VANILLE</v>
      </c>
    </row>
    <row r="32" spans="1:25" ht="19.5">
      <c r="A32" s="25" t="s">
        <v>3</v>
      </c>
      <c r="B32" s="29">
        <f>IF(COUNT(M30:N38)=0,"",SUM(M30:N38))</f>
      </c>
      <c r="C32" s="94"/>
      <c r="D32" s="95"/>
      <c r="E32" s="96"/>
      <c r="F32" s="51"/>
      <c r="G32" s="52"/>
      <c r="H32" s="54">
        <f t="shared" si="30"/>
      </c>
      <c r="I32" s="44">
        <f t="shared" si="31"/>
      </c>
      <c r="J32" s="97">
        <f t="shared" si="32"/>
      </c>
      <c r="K32" s="97"/>
      <c r="L32" s="44">
        <f t="shared" si="33"/>
      </c>
      <c r="M32" s="97">
        <f t="shared" si="34"/>
      </c>
      <c r="N32" s="81"/>
      <c r="Q32" s="44">
        <f t="shared" si="26"/>
      </c>
      <c r="R32" s="49">
        <f t="shared" si="35"/>
      </c>
      <c r="S32" s="44">
        <f t="shared" si="27"/>
      </c>
      <c r="T32" s="44">
        <f t="shared" si="36"/>
      </c>
      <c r="U32" s="44">
        <f t="shared" si="28"/>
      </c>
      <c r="V32" s="44">
        <f t="shared" si="37"/>
      </c>
      <c r="W32" s="44">
        <f t="shared" si="29"/>
      </c>
      <c r="X32" s="44">
        <f t="shared" si="38"/>
      </c>
      <c r="Y32" s="36" t="str">
        <f>IF(aliments!A40="","",aliments!A40)</f>
        <v>GLACE AU CHOCOLAT</v>
      </c>
    </row>
    <row r="33" spans="1:25" ht="19.5">
      <c r="A33" s="27" t="s">
        <v>1</v>
      </c>
      <c r="B33" s="30">
        <f>IF(COUNT(I30:I38)=0,"",SUM(I30:I38)/100)</f>
      </c>
      <c r="C33" s="94"/>
      <c r="D33" s="95"/>
      <c r="E33" s="96"/>
      <c r="F33" s="51"/>
      <c r="G33" s="52"/>
      <c r="H33" s="54">
        <f t="shared" si="30"/>
      </c>
      <c r="I33" s="44">
        <f t="shared" si="31"/>
      </c>
      <c r="J33" s="97">
        <f t="shared" si="32"/>
      </c>
      <c r="K33" s="97"/>
      <c r="L33" s="44">
        <f t="shared" si="33"/>
      </c>
      <c r="M33" s="97">
        <f t="shared" si="34"/>
      </c>
      <c r="N33" s="81"/>
      <c r="Q33" s="44">
        <f t="shared" si="26"/>
      </c>
      <c r="R33" s="49">
        <f t="shared" si="35"/>
      </c>
      <c r="S33" s="44">
        <f t="shared" si="27"/>
      </c>
      <c r="T33" s="44">
        <f t="shared" si="36"/>
      </c>
      <c r="U33" s="44">
        <f t="shared" si="28"/>
      </c>
      <c r="V33" s="44">
        <f t="shared" si="37"/>
      </c>
      <c r="W33" s="44">
        <f t="shared" si="29"/>
      </c>
      <c r="X33" s="44">
        <f t="shared" si="38"/>
      </c>
      <c r="Y33" s="36" t="str">
        <f>IF(aliments!A41="","",aliments!A41)</f>
        <v>GRUYERE</v>
      </c>
    </row>
    <row r="34" spans="1:25" ht="19.5">
      <c r="A34" s="26" t="s">
        <v>0</v>
      </c>
      <c r="B34" s="30">
        <f>IF(COUNT(J30:K38)=0,"",SUM(J30:K38)/100)</f>
      </c>
      <c r="C34" s="94"/>
      <c r="D34" s="95"/>
      <c r="E34" s="96"/>
      <c r="F34" s="51"/>
      <c r="G34" s="52"/>
      <c r="H34" s="54">
        <f t="shared" si="30"/>
      </c>
      <c r="I34" s="44">
        <f t="shared" si="31"/>
      </c>
      <c r="J34" s="97">
        <f t="shared" si="32"/>
      </c>
      <c r="K34" s="97"/>
      <c r="L34" s="44">
        <f t="shared" si="33"/>
      </c>
      <c r="M34" s="97">
        <f t="shared" si="34"/>
      </c>
      <c r="N34" s="81"/>
      <c r="Q34" s="44">
        <f t="shared" si="26"/>
      </c>
      <c r="R34" s="49">
        <f t="shared" si="35"/>
      </c>
      <c r="S34" s="44">
        <f t="shared" si="27"/>
      </c>
      <c r="T34" s="44">
        <f t="shared" si="36"/>
      </c>
      <c r="U34" s="44">
        <f t="shared" si="28"/>
      </c>
      <c r="V34" s="44">
        <f t="shared" si="37"/>
      </c>
      <c r="W34" s="44">
        <f t="shared" si="29"/>
      </c>
      <c r="X34" s="44">
        <f t="shared" si="38"/>
      </c>
      <c r="Y34" s="36" t="str">
        <f>IF(aliments!A42="","",aliments!A42)</f>
        <v>HUILE D'OLIVE</v>
      </c>
    </row>
    <row r="35" spans="1:25" ht="19.5">
      <c r="A35" s="27" t="s">
        <v>2</v>
      </c>
      <c r="B35" s="30">
        <f>IF(COUNT(L30:L38)=0,"",SUM(L30:L38)/100)</f>
      </c>
      <c r="C35" s="94"/>
      <c r="D35" s="95"/>
      <c r="E35" s="96"/>
      <c r="F35" s="51"/>
      <c r="G35" s="52"/>
      <c r="H35" s="54">
        <f t="shared" si="30"/>
      </c>
      <c r="I35" s="44">
        <f t="shared" si="31"/>
      </c>
      <c r="J35" s="97">
        <f t="shared" si="32"/>
      </c>
      <c r="K35" s="97"/>
      <c r="L35" s="44">
        <f t="shared" si="33"/>
      </c>
      <c r="M35" s="97">
        <f t="shared" si="34"/>
      </c>
      <c r="N35" s="81"/>
      <c r="Q35" s="44">
        <f t="shared" si="26"/>
      </c>
      <c r="R35" s="49">
        <f t="shared" si="35"/>
      </c>
      <c r="S35" s="44">
        <f t="shared" si="27"/>
      </c>
      <c r="T35" s="44">
        <f t="shared" si="36"/>
      </c>
      <c r="U35" s="44">
        <f t="shared" si="28"/>
      </c>
      <c r="V35" s="44">
        <f t="shared" si="37"/>
      </c>
      <c r="W35" s="44">
        <f t="shared" si="29"/>
      </c>
      <c r="X35" s="44">
        <f t="shared" si="38"/>
      </c>
      <c r="Y35" s="36" t="str">
        <f>IF(aliments!A43="","",aliments!A43)</f>
        <v>JUS D'ORANGE</v>
      </c>
    </row>
    <row r="36" spans="1:25" ht="19.5">
      <c r="A36" s="55"/>
      <c r="B36" s="56"/>
      <c r="C36" s="94"/>
      <c r="D36" s="95"/>
      <c r="E36" s="96"/>
      <c r="F36" s="51"/>
      <c r="G36" s="52"/>
      <c r="H36" s="54">
        <f t="shared" si="30"/>
      </c>
      <c r="I36" s="44">
        <f t="shared" si="31"/>
      </c>
      <c r="J36" s="97">
        <f t="shared" si="32"/>
      </c>
      <c r="K36" s="97"/>
      <c r="L36" s="44">
        <f t="shared" si="33"/>
      </c>
      <c r="M36" s="97">
        <f t="shared" si="34"/>
      </c>
      <c r="N36" s="81"/>
      <c r="Q36" s="44">
        <f t="shared" si="26"/>
      </c>
      <c r="R36" s="49">
        <f t="shared" si="35"/>
      </c>
      <c r="S36" s="44">
        <f t="shared" si="27"/>
      </c>
      <c r="T36" s="44">
        <f t="shared" si="36"/>
      </c>
      <c r="U36" s="44">
        <f t="shared" si="28"/>
      </c>
      <c r="V36" s="44">
        <f t="shared" si="37"/>
      </c>
      <c r="W36" s="44">
        <f t="shared" si="29"/>
      </c>
      <c r="X36" s="44">
        <f t="shared" si="38"/>
      </c>
      <c r="Y36" s="36" t="str">
        <f>IF(aliments!A44="","",aliments!A44)</f>
        <v>KEBAB</v>
      </c>
    </row>
    <row r="37" spans="1:25" ht="19.5">
      <c r="A37" s="55"/>
      <c r="B37" s="56"/>
      <c r="C37" s="94"/>
      <c r="D37" s="95"/>
      <c r="E37" s="96"/>
      <c r="F37" s="51"/>
      <c r="G37" s="52"/>
      <c r="H37" s="54">
        <f t="shared" si="30"/>
      </c>
      <c r="I37" s="44">
        <f t="shared" si="31"/>
      </c>
      <c r="J37" s="97">
        <f t="shared" si="32"/>
      </c>
      <c r="K37" s="97"/>
      <c r="L37" s="44">
        <f t="shared" si="33"/>
      </c>
      <c r="M37" s="97">
        <f t="shared" si="34"/>
      </c>
      <c r="N37" s="81"/>
      <c r="Q37" s="44">
        <f t="shared" si="26"/>
      </c>
      <c r="R37" s="49">
        <f t="shared" si="35"/>
      </c>
      <c r="S37" s="44">
        <f t="shared" si="27"/>
      </c>
      <c r="T37" s="44">
        <f t="shared" si="36"/>
      </c>
      <c r="U37" s="44">
        <f t="shared" si="28"/>
      </c>
      <c r="V37" s="44">
        <f t="shared" si="37"/>
      </c>
      <c r="W37" s="44">
        <f t="shared" si="29"/>
      </c>
      <c r="X37" s="44">
        <f t="shared" si="38"/>
      </c>
      <c r="Y37" s="36" t="str">
        <f>IF(aliments!A45="","",aliments!A45)</f>
        <v>KIWI</v>
      </c>
    </row>
    <row r="38" spans="1:25" ht="20.25" thickBot="1">
      <c r="A38" s="57"/>
      <c r="B38" s="58"/>
      <c r="C38" s="94"/>
      <c r="D38" s="95"/>
      <c r="E38" s="96"/>
      <c r="F38" s="50"/>
      <c r="G38" s="66"/>
      <c r="H38" s="54">
        <f t="shared" si="30"/>
      </c>
      <c r="I38" s="44">
        <f t="shared" si="31"/>
      </c>
      <c r="J38" s="97">
        <f t="shared" si="32"/>
      </c>
      <c r="K38" s="97"/>
      <c r="L38" s="44">
        <f t="shared" si="33"/>
      </c>
      <c r="M38" s="97">
        <f t="shared" si="34"/>
      </c>
      <c r="N38" s="81"/>
      <c r="Q38" s="44">
        <f t="shared" si="26"/>
      </c>
      <c r="R38" s="49">
        <f t="shared" si="35"/>
      </c>
      <c r="S38" s="44">
        <f t="shared" si="27"/>
      </c>
      <c r="T38" s="44">
        <f t="shared" si="36"/>
      </c>
      <c r="U38" s="44">
        <f t="shared" si="28"/>
      </c>
      <c r="V38" s="44">
        <f t="shared" si="37"/>
      </c>
      <c r="W38" s="44">
        <f t="shared" si="29"/>
      </c>
      <c r="X38" s="44">
        <f t="shared" si="38"/>
      </c>
      <c r="Y38" s="36" t="str">
        <f>IF(aliments!A46="","",aliments!A46)</f>
        <v>LAIT DEMI-ÉCRÈMÉ</v>
      </c>
    </row>
    <row r="39" spans="1:25" ht="20.25" thickBot="1">
      <c r="A39" s="118" t="s">
        <v>90</v>
      </c>
      <c r="B39" s="119"/>
      <c r="C39" s="119"/>
      <c r="D39" s="119"/>
      <c r="E39" s="119"/>
      <c r="F39" s="119"/>
      <c r="G39" s="119"/>
      <c r="H39" s="119"/>
      <c r="I39" s="28">
        <f>$R$3-SUM(I8:I16,I19:I27,I30:I38)</f>
        <v>0</v>
      </c>
      <c r="J39" s="110">
        <f>$R$4-SUM(J8:K16,J19:K27,J30:K38)</f>
        <v>0</v>
      </c>
      <c r="K39" s="111"/>
      <c r="L39" s="28">
        <f>$R$5-SUM(L8:L16,L19:L27,L30:L38)</f>
        <v>0</v>
      </c>
      <c r="M39" s="110">
        <f>$E$3-SUM(M8:N16,M19:N27,M30:N38)</f>
        <v>0</v>
      </c>
      <c r="N39" s="120"/>
      <c r="Y39" s="36" t="str">
        <f>IF(aliments!A47="","",aliments!A47)</f>
        <v>LAITUE</v>
      </c>
    </row>
    <row r="40" spans="17:25" ht="20.25" thickBot="1">
      <c r="Q40" s="97" t="s">
        <v>62</v>
      </c>
      <c r="R40" s="97"/>
      <c r="S40" s="97" t="s">
        <v>77</v>
      </c>
      <c r="T40" s="97"/>
      <c r="U40" s="97" t="s">
        <v>78</v>
      </c>
      <c r="V40" s="97"/>
      <c r="W40" s="97" t="s">
        <v>79</v>
      </c>
      <c r="X40" s="97"/>
      <c r="Y40" s="36" t="str">
        <f>IF(aliments!A48="","",aliments!A48)</f>
        <v>MARGARINE TARTINABLE</v>
      </c>
    </row>
    <row r="41" spans="1:25" ht="19.5">
      <c r="A41" s="112" t="s">
        <v>86</v>
      </c>
      <c r="B41" s="113"/>
      <c r="C41" s="107"/>
      <c r="D41" s="108"/>
      <c r="E41" s="109"/>
      <c r="F41" s="45"/>
      <c r="G41" s="46"/>
      <c r="H41" s="47">
        <f>IF(G41="","","soit")</f>
      </c>
      <c r="I41" s="48">
        <f>IF(T41="","",T41)</f>
      </c>
      <c r="J41" s="102">
        <f>IF(V41="","",V41)</f>
      </c>
      <c r="K41" s="102"/>
      <c r="L41" s="48">
        <f>IF(X41="","",X41)</f>
      </c>
      <c r="M41" s="102">
        <f>IF(R41="","",R41)</f>
      </c>
      <c r="N41" s="104"/>
      <c r="Q41" s="44">
        <f aca="true" t="shared" si="39" ref="Q41:Q49">IF($C41="","",LOOKUP($C41,calories))</f>
      </c>
      <c r="R41" s="49">
        <f>IF(C41="","",IF(G41="","",IF(G41="gr",Q41*F41/100,IF(G41="cl",Q41*F41/10,""))))</f>
      </c>
      <c r="S41" s="44">
        <f aca="true" t="shared" si="40" ref="S41:S49">IF($C41="","",LOOKUP($C41,glucides))</f>
      </c>
      <c r="T41" s="44">
        <f>IF($R41="","",($R41/$Q41)*S41)</f>
      </c>
      <c r="U41" s="44">
        <f aca="true" t="shared" si="41" ref="U41:U49">IF($C41="","",LOOKUP($C41,protides))</f>
      </c>
      <c r="V41" s="44">
        <f>IF($R41="","",($R41/$Q41)*U41)</f>
      </c>
      <c r="W41" s="44">
        <f aca="true" t="shared" si="42" ref="W41:W49">IF($C41="","",LOOKUP($C41,lipides))</f>
      </c>
      <c r="X41" s="44">
        <f>IF($R41="","",($R41/$Q41)*W41)</f>
      </c>
      <c r="Y41" s="36" t="str">
        <f>IF(aliments!A49="","",aliments!A49)</f>
        <v>MIEL</v>
      </c>
    </row>
    <row r="42" spans="1:25" ht="19.5">
      <c r="A42" s="116"/>
      <c r="B42" s="117"/>
      <c r="C42" s="94"/>
      <c r="D42" s="95"/>
      <c r="E42" s="96"/>
      <c r="F42" s="51"/>
      <c r="G42" s="52"/>
      <c r="H42" s="53">
        <f aca="true" t="shared" si="43" ref="H42:H49">IF(G42="","","soit")</f>
      </c>
      <c r="I42" s="44">
        <f aca="true" t="shared" si="44" ref="I42:I49">IF(T42="","",T42)</f>
      </c>
      <c r="J42" s="97">
        <f aca="true" t="shared" si="45" ref="J42:J49">IF(V42="","",V42)</f>
      </c>
      <c r="K42" s="97"/>
      <c r="L42" s="44">
        <f aca="true" t="shared" si="46" ref="L42:L49">IF(X42="","",X42)</f>
      </c>
      <c r="M42" s="97">
        <f aca="true" t="shared" si="47" ref="M42:M49">IF(R42="","",R42)</f>
      </c>
      <c r="N42" s="81"/>
      <c r="Q42" s="44">
        <f t="shared" si="39"/>
      </c>
      <c r="R42" s="49">
        <f aca="true" t="shared" si="48" ref="R42:R49">IF(C42="","",IF(G42="","",IF(G42="gr",Q42*F42/100,IF(G42="cl",Q42*F42/10,""))))</f>
      </c>
      <c r="S42" s="44">
        <f t="shared" si="40"/>
      </c>
      <c r="T42" s="44">
        <f aca="true" t="shared" si="49" ref="T42:T49">IF($R42="","",($R42/$Q42)*S42)</f>
      </c>
      <c r="U42" s="44">
        <f t="shared" si="41"/>
      </c>
      <c r="V42" s="44">
        <f aca="true" t="shared" si="50" ref="V42:V49">IF($R42="","",($R42/$Q42)*U42)</f>
      </c>
      <c r="W42" s="44">
        <f t="shared" si="42"/>
      </c>
      <c r="X42" s="44">
        <f aca="true" t="shared" si="51" ref="X42:X49">IF($R42="","",($R42/$Q42)*W42)</f>
      </c>
      <c r="Y42" s="36" t="str">
        <f>IF(aliments!A50="","",aliments!A50)</f>
        <v>OEUF</v>
      </c>
    </row>
    <row r="43" spans="1:25" ht="19.5">
      <c r="A43" s="25" t="s">
        <v>3</v>
      </c>
      <c r="B43" s="29">
        <f>IF(COUNT(M41:N49)=0,"",SUM(M41:N49))</f>
      </c>
      <c r="C43" s="94"/>
      <c r="D43" s="95"/>
      <c r="E43" s="96"/>
      <c r="F43" s="51"/>
      <c r="G43" s="52"/>
      <c r="H43" s="54">
        <f t="shared" si="43"/>
      </c>
      <c r="I43" s="44">
        <f t="shared" si="44"/>
      </c>
      <c r="J43" s="97">
        <f t="shared" si="45"/>
      </c>
      <c r="K43" s="97"/>
      <c r="L43" s="44">
        <f t="shared" si="46"/>
      </c>
      <c r="M43" s="97">
        <f t="shared" si="47"/>
      </c>
      <c r="N43" s="81"/>
      <c r="Q43" s="44">
        <f t="shared" si="39"/>
      </c>
      <c r="R43" s="49">
        <f t="shared" si="48"/>
      </c>
      <c r="S43" s="44">
        <f t="shared" si="40"/>
      </c>
      <c r="T43" s="44">
        <f t="shared" si="49"/>
      </c>
      <c r="U43" s="44">
        <f t="shared" si="41"/>
      </c>
      <c r="V43" s="44">
        <f t="shared" si="50"/>
      </c>
      <c r="W43" s="44">
        <f t="shared" si="42"/>
      </c>
      <c r="X43" s="44">
        <f t="shared" si="51"/>
      </c>
      <c r="Y43" s="36" t="str">
        <f>IF(aliments!A51="","",aliments!A51)</f>
        <v>ORANGE</v>
      </c>
    </row>
    <row r="44" spans="1:25" ht="19.5">
      <c r="A44" s="27" t="s">
        <v>1</v>
      </c>
      <c r="B44" s="30">
        <f>IF(COUNT(I41:I49)=0,"",SUM(I41:I49)/100)</f>
      </c>
      <c r="C44" s="94"/>
      <c r="D44" s="95"/>
      <c r="E44" s="96"/>
      <c r="F44" s="51"/>
      <c r="G44" s="52"/>
      <c r="H44" s="54">
        <f t="shared" si="43"/>
      </c>
      <c r="I44" s="44">
        <f t="shared" si="44"/>
      </c>
      <c r="J44" s="97">
        <f t="shared" si="45"/>
      </c>
      <c r="K44" s="97"/>
      <c r="L44" s="44">
        <f t="shared" si="46"/>
      </c>
      <c r="M44" s="97">
        <f t="shared" si="47"/>
      </c>
      <c r="N44" s="81"/>
      <c r="Q44" s="44">
        <f t="shared" si="39"/>
      </c>
      <c r="R44" s="49">
        <f t="shared" si="48"/>
      </c>
      <c r="S44" s="44">
        <f t="shared" si="40"/>
      </c>
      <c r="T44" s="44">
        <f t="shared" si="49"/>
      </c>
      <c r="U44" s="44">
        <f t="shared" si="41"/>
      </c>
      <c r="V44" s="44">
        <f t="shared" si="50"/>
      </c>
      <c r="W44" s="44">
        <f t="shared" si="42"/>
      </c>
      <c r="X44" s="44">
        <f t="shared" si="51"/>
      </c>
      <c r="Y44" s="36" t="str">
        <f>IF(aliments!A52="","",aliments!A52)</f>
        <v>PAIN AUX CEREALES</v>
      </c>
    </row>
    <row r="45" spans="1:25" ht="19.5">
      <c r="A45" s="26" t="s">
        <v>0</v>
      </c>
      <c r="B45" s="30">
        <f>IF(COUNT(J41:K49)=0,"",SUM(J41:K49)/100)</f>
      </c>
      <c r="C45" s="94"/>
      <c r="D45" s="95"/>
      <c r="E45" s="96"/>
      <c r="F45" s="51"/>
      <c r="G45" s="52"/>
      <c r="H45" s="54">
        <f t="shared" si="43"/>
      </c>
      <c r="I45" s="44">
        <f t="shared" si="44"/>
      </c>
      <c r="J45" s="97">
        <f t="shared" si="45"/>
      </c>
      <c r="K45" s="97"/>
      <c r="L45" s="44">
        <f t="shared" si="46"/>
      </c>
      <c r="M45" s="97">
        <f t="shared" si="47"/>
      </c>
      <c r="N45" s="81"/>
      <c r="Q45" s="44">
        <f t="shared" si="39"/>
      </c>
      <c r="R45" s="49">
        <f t="shared" si="48"/>
      </c>
      <c r="S45" s="44">
        <f t="shared" si="40"/>
      </c>
      <c r="T45" s="44">
        <f t="shared" si="49"/>
      </c>
      <c r="U45" s="44">
        <f t="shared" si="41"/>
      </c>
      <c r="V45" s="44">
        <f t="shared" si="50"/>
      </c>
      <c r="W45" s="44">
        <f t="shared" si="42"/>
      </c>
      <c r="X45" s="44">
        <f t="shared" si="51"/>
      </c>
      <c r="Y45" s="36" t="str">
        <f>IF(aliments!A53="","",aliments!A53)</f>
        <v>PAIN BLANC</v>
      </c>
    </row>
    <row r="46" spans="1:25" ht="19.5">
      <c r="A46" s="27" t="s">
        <v>2</v>
      </c>
      <c r="B46" s="30">
        <f>IF(COUNT(L41:L49)=0,"",SUM(L41:L49)/100)</f>
      </c>
      <c r="C46" s="94"/>
      <c r="D46" s="95"/>
      <c r="E46" s="96"/>
      <c r="F46" s="51"/>
      <c r="G46" s="52"/>
      <c r="H46" s="54">
        <f t="shared" si="43"/>
      </c>
      <c r="I46" s="44">
        <f t="shared" si="44"/>
      </c>
      <c r="J46" s="97">
        <f t="shared" si="45"/>
      </c>
      <c r="K46" s="97"/>
      <c r="L46" s="44">
        <f t="shared" si="46"/>
      </c>
      <c r="M46" s="97">
        <f t="shared" si="47"/>
      </c>
      <c r="N46" s="81"/>
      <c r="Q46" s="44">
        <f t="shared" si="39"/>
      </c>
      <c r="R46" s="49">
        <f t="shared" si="48"/>
      </c>
      <c r="S46" s="44">
        <f t="shared" si="40"/>
      </c>
      <c r="T46" s="44">
        <f t="shared" si="49"/>
      </c>
      <c r="U46" s="44">
        <f t="shared" si="41"/>
      </c>
      <c r="V46" s="44">
        <f t="shared" si="50"/>
      </c>
      <c r="W46" s="44">
        <f t="shared" si="42"/>
      </c>
      <c r="X46" s="44">
        <f t="shared" si="51"/>
      </c>
      <c r="Y46" s="36" t="str">
        <f>IF(aliments!A54="","",aliments!A54)</f>
        <v>PAIN COMPLET</v>
      </c>
    </row>
    <row r="47" spans="1:25" ht="19.5">
      <c r="A47" s="55"/>
      <c r="B47" s="56"/>
      <c r="C47" s="94"/>
      <c r="D47" s="95"/>
      <c r="E47" s="96"/>
      <c r="F47" s="51"/>
      <c r="G47" s="52"/>
      <c r="H47" s="54">
        <f t="shared" si="43"/>
      </c>
      <c r="I47" s="44">
        <f t="shared" si="44"/>
      </c>
      <c r="J47" s="97">
        <f t="shared" si="45"/>
      </c>
      <c r="K47" s="97"/>
      <c r="L47" s="44">
        <f t="shared" si="46"/>
      </c>
      <c r="M47" s="97">
        <f t="shared" si="47"/>
      </c>
      <c r="N47" s="81"/>
      <c r="Q47" s="44">
        <f t="shared" si="39"/>
      </c>
      <c r="R47" s="49">
        <f t="shared" si="48"/>
      </c>
      <c r="S47" s="44">
        <f t="shared" si="40"/>
      </c>
      <c r="T47" s="44">
        <f t="shared" si="49"/>
      </c>
      <c r="U47" s="44">
        <f t="shared" si="41"/>
      </c>
      <c r="V47" s="44">
        <f t="shared" si="50"/>
      </c>
      <c r="W47" s="44">
        <f t="shared" si="42"/>
      </c>
      <c r="X47" s="44">
        <f t="shared" si="51"/>
      </c>
      <c r="Y47" s="36" t="str">
        <f>IF(aliments!A55="","",aliments!A55)</f>
        <v>PAIN D'EPICES</v>
      </c>
    </row>
    <row r="48" spans="1:25" ht="19.5">
      <c r="A48" s="55"/>
      <c r="B48" s="56"/>
      <c r="C48" s="94"/>
      <c r="D48" s="95"/>
      <c r="E48" s="96"/>
      <c r="F48" s="51"/>
      <c r="G48" s="52"/>
      <c r="H48" s="54">
        <f t="shared" si="43"/>
      </c>
      <c r="I48" s="44">
        <f t="shared" si="44"/>
      </c>
      <c r="J48" s="97">
        <f t="shared" si="45"/>
      </c>
      <c r="K48" s="97"/>
      <c r="L48" s="44">
        <f t="shared" si="46"/>
      </c>
      <c r="M48" s="97">
        <f t="shared" si="47"/>
      </c>
      <c r="N48" s="81"/>
      <c r="Q48" s="44">
        <f t="shared" si="39"/>
      </c>
      <c r="R48" s="49">
        <f t="shared" si="48"/>
      </c>
      <c r="S48" s="44">
        <f t="shared" si="40"/>
      </c>
      <c r="T48" s="44">
        <f t="shared" si="49"/>
      </c>
      <c r="U48" s="44">
        <f t="shared" si="41"/>
      </c>
      <c r="V48" s="44">
        <f t="shared" si="50"/>
      </c>
      <c r="W48" s="44">
        <f t="shared" si="42"/>
      </c>
      <c r="X48" s="44">
        <f t="shared" si="51"/>
      </c>
      <c r="Y48" s="36" t="str">
        <f>IF(aliments!A56="","",aliments!A56)</f>
        <v>PATES (PESEES CUITES)</v>
      </c>
    </row>
    <row r="49" spans="1:25" ht="20.25" thickBot="1">
      <c r="A49" s="57"/>
      <c r="B49" s="58"/>
      <c r="C49" s="94"/>
      <c r="D49" s="95"/>
      <c r="E49" s="96"/>
      <c r="F49" s="50"/>
      <c r="G49" s="66"/>
      <c r="H49" s="54">
        <f t="shared" si="43"/>
      </c>
      <c r="I49" s="44">
        <f t="shared" si="44"/>
      </c>
      <c r="J49" s="97">
        <f t="shared" si="45"/>
      </c>
      <c r="K49" s="97"/>
      <c r="L49" s="44">
        <f t="shared" si="46"/>
      </c>
      <c r="M49" s="97">
        <f t="shared" si="47"/>
      </c>
      <c r="N49" s="81"/>
      <c r="Q49" s="44">
        <f t="shared" si="39"/>
      </c>
      <c r="R49" s="49">
        <f t="shared" si="48"/>
      </c>
      <c r="S49" s="44">
        <f t="shared" si="40"/>
      </c>
      <c r="T49" s="44">
        <f t="shared" si="49"/>
      </c>
      <c r="U49" s="44">
        <f t="shared" si="41"/>
      </c>
      <c r="V49" s="44">
        <f t="shared" si="50"/>
      </c>
      <c r="W49" s="44">
        <f t="shared" si="42"/>
      </c>
      <c r="X49" s="44">
        <f t="shared" si="51"/>
      </c>
      <c r="Y49" s="36" t="str">
        <f>IF(aliments!A57="","",aliments!A57)</f>
        <v>PIZZA CALZONE</v>
      </c>
    </row>
    <row r="50" spans="1:25" ht="20.25" thickBot="1">
      <c r="A50" s="118" t="s">
        <v>92</v>
      </c>
      <c r="B50" s="119"/>
      <c r="C50" s="119"/>
      <c r="D50" s="119"/>
      <c r="E50" s="119"/>
      <c r="F50" s="119"/>
      <c r="G50" s="119"/>
      <c r="H50" s="119"/>
      <c r="I50" s="28">
        <f>$R$3-SUM(I8:I16,I19:I27,I30:I38,I41:I49)</f>
        <v>0</v>
      </c>
      <c r="J50" s="110">
        <f>$R$4-SUM(J8:K16,J19:K27,J30:K38,J41:K49)</f>
        <v>0</v>
      </c>
      <c r="K50" s="111"/>
      <c r="L50" s="28">
        <f>$R$5-SUM(L8:L16,L19:L27,L30:L38,L41:L49)</f>
        <v>0</v>
      </c>
      <c r="M50" s="110">
        <f>$E$3-SUM(M8:N16,M19:N27,M30:N38,M41:N49)</f>
        <v>0</v>
      </c>
      <c r="N50" s="120"/>
      <c r="Y50" s="36" t="str">
        <f>IF(aliments!A58="","",aliments!A58)</f>
        <v>POMME DE TERRE</v>
      </c>
    </row>
    <row r="51" ht="19.5">
      <c r="Y51" s="36" t="str">
        <f>IF(aliments!A59="","",aliments!A59)</f>
        <v>POP CORN (MAIS)</v>
      </c>
    </row>
    <row r="52" ht="19.5">
      <c r="Y52" s="36" t="str">
        <f>IF(aliments!A60="","",aliments!A60)</f>
        <v>PRUNEAU</v>
      </c>
    </row>
    <row r="53" ht="19.5">
      <c r="Y53" s="36" t="str">
        <f>IF(aliments!A61="","",aliments!A61)</f>
        <v>RIZ BLANC (CUIT)</v>
      </c>
    </row>
    <row r="54" ht="19.5">
      <c r="Y54" s="36" t="str">
        <f>IF(aliments!A62="","",aliments!A62)</f>
        <v>ROQUEFORT</v>
      </c>
    </row>
    <row r="55" ht="19.5">
      <c r="Y55" s="36" t="str">
        <f>IF(aliments!A63="","",aliments!A63)</f>
        <v>SAUCISSON SEC</v>
      </c>
    </row>
    <row r="56" ht="19.5">
      <c r="Y56" s="36" t="str">
        <f>IF(aliments!A64="","",aliments!A64)</f>
        <v>SAUMON</v>
      </c>
    </row>
    <row r="57" ht="19.5">
      <c r="Y57" s="36" t="str">
        <f>IF(aliments!A65="","",aliments!A65)</f>
        <v>SOUPE LEGUMES</v>
      </c>
    </row>
    <row r="58" ht="19.5">
      <c r="Y58" s="36" t="str">
        <f>IF(aliments!A66="","",aliments!A66)</f>
        <v>SPAGHETTIS CUITS</v>
      </c>
    </row>
    <row r="59" ht="19.5">
      <c r="Y59" s="36" t="str">
        <f>IF(aliments!A67="","",aliments!A67)</f>
        <v>SUCRE BLANC</v>
      </c>
    </row>
    <row r="60" ht="19.5">
      <c r="Y60" s="36" t="str">
        <f>IF(aliments!A68="","",aliments!A68)</f>
        <v>TOMATE</v>
      </c>
    </row>
    <row r="61" ht="19.5">
      <c r="Y61" s="36" t="str">
        <f>IF(aliments!A69="","",aliments!A69)</f>
        <v>VIN ROUGE</v>
      </c>
    </row>
    <row r="62" ht="19.5">
      <c r="Y62" s="36" t="str">
        <f>IF(aliments!A70="","",aliments!A70)</f>
        <v>YAOURT NATURE</v>
      </c>
    </row>
    <row r="63" ht="19.5">
      <c r="Y63" s="36">
        <f>IF(aliments!A71="","",aliments!A71)</f>
      </c>
    </row>
    <row r="64" ht="19.5">
      <c r="Y64" s="36">
        <f>IF(aliments!A72="","",aliments!A72)</f>
      </c>
    </row>
    <row r="65" ht="19.5">
      <c r="Y65" s="36">
        <f>IF(aliments!A73="","",aliments!A73)</f>
      </c>
    </row>
    <row r="66" ht="19.5">
      <c r="Y66" s="36">
        <f>IF(aliments!A74="","",aliments!A74)</f>
      </c>
    </row>
    <row r="67" ht="19.5">
      <c r="Y67" s="36">
        <f>IF(aliments!A75="","",aliments!A75)</f>
      </c>
    </row>
    <row r="68" ht="19.5">
      <c r="Y68" s="36">
        <f>IF(aliments!A76="","",aliments!A76)</f>
      </c>
    </row>
    <row r="69" ht="19.5">
      <c r="Y69" s="36">
        <f>IF(aliments!A77="","",aliments!A77)</f>
      </c>
    </row>
    <row r="70" ht="19.5">
      <c r="Y70" s="36">
        <f>IF(aliments!A78="","",aliments!A78)</f>
      </c>
    </row>
    <row r="71" ht="19.5" hidden="1">
      <c r="Y71" s="36">
        <f>IF(aliments!A79="","",aliments!A79)</f>
      </c>
    </row>
    <row r="72" spans="1:25" ht="19.5" hidden="1">
      <c r="A72" s="31" t="s">
        <v>60</v>
      </c>
      <c r="B72" s="31" t="s">
        <v>59</v>
      </c>
      <c r="C72" s="31">
        <v>1800</v>
      </c>
      <c r="D72" s="31">
        <v>1</v>
      </c>
      <c r="Y72" s="36">
        <f>IF(aliments!A80="","",aliments!A80)</f>
      </c>
    </row>
    <row r="73" spans="1:25" ht="19.5" hidden="1">
      <c r="A73" s="31" t="s">
        <v>61</v>
      </c>
      <c r="C73" s="31">
        <f>C72+100</f>
        <v>1900</v>
      </c>
      <c r="D73" s="31">
        <v>2</v>
      </c>
      <c r="Y73" s="36">
        <f>IF(aliments!A81="","",aliments!A81)</f>
      </c>
    </row>
    <row r="74" spans="3:25" ht="19.5" hidden="1">
      <c r="C74" s="31">
        <f>C73+100</f>
        <v>2000</v>
      </c>
      <c r="D74" s="31">
        <v>3</v>
      </c>
      <c r="Y74" s="36">
        <f>IF(aliments!A82="","",aliments!A82)</f>
      </c>
    </row>
    <row r="75" spans="1:25" ht="19.5" hidden="1">
      <c r="A75" s="31" t="s">
        <v>63</v>
      </c>
      <c r="C75" s="31">
        <f>C74+100</f>
        <v>2100</v>
      </c>
      <c r="D75" s="31">
        <v>4</v>
      </c>
      <c r="Y75" s="36">
        <f>IF(aliments!A83="","",aliments!A83)</f>
      </c>
    </row>
    <row r="76" spans="1:25" ht="19.5" hidden="1">
      <c r="A76" s="31" t="s">
        <v>64</v>
      </c>
      <c r="C76" s="31">
        <v>2200</v>
      </c>
      <c r="D76" s="31">
        <v>5</v>
      </c>
      <c r="Y76" s="36">
        <f>IF(aliments!A84="","",aliments!A84)</f>
      </c>
    </row>
    <row r="77" spans="1:25" ht="19.5" hidden="1">
      <c r="A77" s="31" t="s">
        <v>65</v>
      </c>
      <c r="C77" s="31">
        <f>C76+100</f>
        <v>2300</v>
      </c>
      <c r="D77" s="31">
        <v>10</v>
      </c>
      <c r="Y77" s="36">
        <f>IF(aliments!A85="","",aliments!A85)</f>
      </c>
    </row>
    <row r="78" spans="3:25" ht="19.5" hidden="1">
      <c r="C78" s="31">
        <f aca="true" t="shared" si="52" ref="C78:C84">C77+100</f>
        <v>2400</v>
      </c>
      <c r="D78" s="31">
        <v>15</v>
      </c>
      <c r="Y78" s="36">
        <f>IF(aliments!A86="","",aliments!A86)</f>
      </c>
    </row>
    <row r="79" spans="1:25" ht="19.5" hidden="1">
      <c r="A79" s="31" t="s">
        <v>68</v>
      </c>
      <c r="C79" s="31">
        <f t="shared" si="52"/>
        <v>2500</v>
      </c>
      <c r="D79" s="31">
        <v>20</v>
      </c>
      <c r="Y79" s="36">
        <f>IF(aliments!A87="","",aliments!A87)</f>
      </c>
    </row>
    <row r="80" spans="1:25" ht="19.5" hidden="1">
      <c r="A80" s="31" t="s">
        <v>69</v>
      </c>
      <c r="C80" s="31">
        <f t="shared" si="52"/>
        <v>2600</v>
      </c>
      <c r="D80" s="31">
        <v>25</v>
      </c>
      <c r="Y80" s="36">
        <f>IF(aliments!A88="","",aliments!A88)</f>
      </c>
    </row>
    <row r="81" spans="3:25" ht="19.5" hidden="1">
      <c r="C81" s="31">
        <f t="shared" si="52"/>
        <v>2700</v>
      </c>
      <c r="D81" s="31">
        <v>30</v>
      </c>
      <c r="Y81" s="36">
        <f>IF(aliments!A89="","",aliments!A89)</f>
      </c>
    </row>
    <row r="82" spans="3:25" ht="19.5" hidden="1">
      <c r="C82" s="31">
        <f t="shared" si="52"/>
        <v>2800</v>
      </c>
      <c r="D82" s="31">
        <v>35</v>
      </c>
      <c r="Y82" s="36">
        <f>IF(aliments!A90="","",aliments!A90)</f>
      </c>
    </row>
    <row r="83" spans="3:25" ht="19.5" hidden="1">
      <c r="C83" s="31">
        <f>C82+100</f>
        <v>2900</v>
      </c>
      <c r="D83" s="31">
        <v>40</v>
      </c>
      <c r="Y83" s="36">
        <f>IF(aliments!A91="","",aliments!A91)</f>
      </c>
    </row>
    <row r="84" spans="2:25" ht="19.5" hidden="1">
      <c r="B84" s="31">
        <v>50</v>
      </c>
      <c r="C84" s="31">
        <f t="shared" si="52"/>
        <v>3000</v>
      </c>
      <c r="D84" s="31">
        <v>50</v>
      </c>
      <c r="Y84" s="36">
        <f>IF(aliments!A92="","",aliments!A92)</f>
      </c>
    </row>
    <row r="85" spans="2:25" ht="19.5" hidden="1">
      <c r="B85" s="31">
        <v>60</v>
      </c>
      <c r="D85" s="31">
        <v>60</v>
      </c>
      <c r="Y85" s="36">
        <f>IF(aliments!A93="","",aliments!A93)</f>
      </c>
    </row>
    <row r="86" spans="2:25" ht="19.5" hidden="1">
      <c r="B86" s="31">
        <v>70</v>
      </c>
      <c r="D86" s="31">
        <v>70</v>
      </c>
      <c r="Y86" s="36">
        <f>IF(aliments!A94="","",aliments!A94)</f>
      </c>
    </row>
    <row r="87" spans="2:25" ht="19.5" hidden="1">
      <c r="B87" s="31">
        <v>80</v>
      </c>
      <c r="D87" s="31">
        <v>80</v>
      </c>
      <c r="Y87" s="36">
        <f>IF(aliments!A95="","",aliments!A95)</f>
      </c>
    </row>
    <row r="88" spans="2:25" ht="19.5" hidden="1">
      <c r="B88" s="31">
        <v>90</v>
      </c>
      <c r="D88" s="31">
        <v>90</v>
      </c>
      <c r="Y88" s="36">
        <f>IF(aliments!A96="","",aliments!A96)</f>
      </c>
    </row>
    <row r="89" spans="2:25" ht="19.5" hidden="1">
      <c r="B89" s="31">
        <v>100</v>
      </c>
      <c r="D89" s="31">
        <v>100</v>
      </c>
      <c r="Y89" s="36">
        <f>IF(aliments!A97="","",aliments!A97)</f>
      </c>
    </row>
    <row r="90" spans="2:25" ht="19.5" hidden="1">
      <c r="B90" s="31">
        <v>125</v>
      </c>
      <c r="D90" s="31">
        <v>125</v>
      </c>
      <c r="Y90" s="36">
        <f>IF(aliments!A98="","",aliments!A98)</f>
      </c>
    </row>
    <row r="91" spans="2:25" ht="19.5" hidden="1">
      <c r="B91" s="31">
        <v>150</v>
      </c>
      <c r="D91" s="31">
        <v>150</v>
      </c>
      <c r="Y91" s="36">
        <f>IF(aliments!A99="","",aliments!A99)</f>
      </c>
    </row>
    <row r="92" spans="2:25" ht="19.5" hidden="1">
      <c r="B92" s="31">
        <v>175</v>
      </c>
      <c r="D92" s="31">
        <v>175</v>
      </c>
      <c r="Y92" s="36">
        <f>IF(aliments!A100="","",aliments!A100)</f>
      </c>
    </row>
    <row r="93" spans="2:25" ht="19.5" hidden="1">
      <c r="B93" s="31">
        <v>200</v>
      </c>
      <c r="D93" s="31">
        <v>200</v>
      </c>
      <c r="Y93" s="36">
        <f>IF(aliments!A101="","",aliments!A101)</f>
      </c>
    </row>
    <row r="94" spans="2:25" ht="19.5" hidden="1">
      <c r="B94" s="31">
        <v>225</v>
      </c>
      <c r="D94" s="31">
        <v>225</v>
      </c>
      <c r="Y94" s="36"/>
    </row>
    <row r="95" spans="2:25" ht="19.5" hidden="1">
      <c r="B95" s="31">
        <v>250</v>
      </c>
      <c r="D95" s="31">
        <v>250</v>
      </c>
      <c r="Y95" s="36"/>
    </row>
    <row r="96" spans="2:25" ht="19.5" hidden="1">
      <c r="B96" s="31">
        <v>275</v>
      </c>
      <c r="D96" s="31">
        <v>275</v>
      </c>
      <c r="Y96" s="67"/>
    </row>
    <row r="97" spans="2:4" ht="19.5" hidden="1">
      <c r="B97" s="31">
        <v>300</v>
      </c>
      <c r="D97" s="31">
        <v>300</v>
      </c>
    </row>
    <row r="98" spans="2:4" ht="19.5" hidden="1">
      <c r="B98" s="31">
        <v>350</v>
      </c>
      <c r="D98" s="31">
        <v>350</v>
      </c>
    </row>
    <row r="99" spans="2:4" ht="19.5" hidden="1">
      <c r="B99" s="31">
        <v>400</v>
      </c>
      <c r="D99" s="31">
        <v>400</v>
      </c>
    </row>
    <row r="100" spans="2:4" ht="19.5" hidden="1">
      <c r="B100" s="31">
        <v>450</v>
      </c>
      <c r="D100" s="31">
        <v>450</v>
      </c>
    </row>
    <row r="101" spans="2:4" ht="19.5" hidden="1">
      <c r="B101" s="31">
        <v>500</v>
      </c>
      <c r="D101" s="31">
        <v>500</v>
      </c>
    </row>
    <row r="102" spans="2:4" ht="19.5" hidden="1">
      <c r="B102" s="31">
        <v>600</v>
      </c>
      <c r="D102" s="31">
        <v>600</v>
      </c>
    </row>
    <row r="103" spans="2:4" ht="19.5" hidden="1">
      <c r="B103" s="31">
        <v>700</v>
      </c>
      <c r="D103" s="31">
        <v>700</v>
      </c>
    </row>
    <row r="104" spans="2:4" ht="19.5" hidden="1">
      <c r="B104" s="31">
        <v>800</v>
      </c>
      <c r="D104" s="31">
        <v>800</v>
      </c>
    </row>
    <row r="105" spans="2:4" ht="19.5" hidden="1">
      <c r="B105" s="31">
        <v>900</v>
      </c>
      <c r="D105" s="31">
        <v>900</v>
      </c>
    </row>
    <row r="106" spans="2:4" ht="19.5" hidden="1">
      <c r="B106" s="31">
        <v>1000</v>
      </c>
      <c r="D106" s="31">
        <v>1000</v>
      </c>
    </row>
    <row r="107" ht="19.5" hidden="1"/>
  </sheetData>
  <sheetProtection password="C7EF" sheet="1" objects="1" scenarios="1"/>
  <mergeCells count="152">
    <mergeCell ref="Q40:R40"/>
    <mergeCell ref="S40:T40"/>
    <mergeCell ref="U40:V40"/>
    <mergeCell ref="W40:X40"/>
    <mergeCell ref="H1:N1"/>
    <mergeCell ref="A1:G1"/>
    <mergeCell ref="C49:E49"/>
    <mergeCell ref="J49:K49"/>
    <mergeCell ref="M49:N49"/>
    <mergeCell ref="C45:E45"/>
    <mergeCell ref="J45:K45"/>
    <mergeCell ref="M45:N45"/>
    <mergeCell ref="C46:E46"/>
    <mergeCell ref="J46:K46"/>
    <mergeCell ref="A50:H50"/>
    <mergeCell ref="J50:K50"/>
    <mergeCell ref="M50:N50"/>
    <mergeCell ref="C47:E47"/>
    <mergeCell ref="J47:K47"/>
    <mergeCell ref="M47:N47"/>
    <mergeCell ref="C48:E48"/>
    <mergeCell ref="J48:K48"/>
    <mergeCell ref="M48:N48"/>
    <mergeCell ref="M46:N46"/>
    <mergeCell ref="C43:E43"/>
    <mergeCell ref="J43:K43"/>
    <mergeCell ref="M43:N43"/>
    <mergeCell ref="C44:E44"/>
    <mergeCell ref="J44:K44"/>
    <mergeCell ref="M44:N44"/>
    <mergeCell ref="M39:N39"/>
    <mergeCell ref="A41:B42"/>
    <mergeCell ref="C41:E41"/>
    <mergeCell ref="J41:K41"/>
    <mergeCell ref="M41:N41"/>
    <mergeCell ref="C42:E42"/>
    <mergeCell ref="J42:K42"/>
    <mergeCell ref="M42:N42"/>
    <mergeCell ref="Q29:R29"/>
    <mergeCell ref="S29:T29"/>
    <mergeCell ref="U29:V29"/>
    <mergeCell ref="W29:X29"/>
    <mergeCell ref="Q18:R18"/>
    <mergeCell ref="S18:T18"/>
    <mergeCell ref="U18:V18"/>
    <mergeCell ref="W18:X18"/>
    <mergeCell ref="M17:N17"/>
    <mergeCell ref="A17:H17"/>
    <mergeCell ref="A28:H28"/>
    <mergeCell ref="J28:K28"/>
    <mergeCell ref="M28:N28"/>
    <mergeCell ref="A19:B20"/>
    <mergeCell ref="C27:E27"/>
    <mergeCell ref="J27:K27"/>
    <mergeCell ref="M27:N27"/>
    <mergeCell ref="C23:E23"/>
    <mergeCell ref="A8:B9"/>
    <mergeCell ref="A30:B31"/>
    <mergeCell ref="A39:H39"/>
    <mergeCell ref="J39:K39"/>
    <mergeCell ref="C37:E37"/>
    <mergeCell ref="J37:K37"/>
    <mergeCell ref="C35:E35"/>
    <mergeCell ref="J35:K35"/>
    <mergeCell ref="C33:E33"/>
    <mergeCell ref="J33:K33"/>
    <mergeCell ref="M37:N37"/>
    <mergeCell ref="C38:E38"/>
    <mergeCell ref="J38:K38"/>
    <mergeCell ref="M38:N38"/>
    <mergeCell ref="M35:N35"/>
    <mergeCell ref="C36:E36"/>
    <mergeCell ref="J36:K36"/>
    <mergeCell ref="M36:N36"/>
    <mergeCell ref="M33:N33"/>
    <mergeCell ref="C34:E34"/>
    <mergeCell ref="J34:K34"/>
    <mergeCell ref="M34:N34"/>
    <mergeCell ref="C31:E31"/>
    <mergeCell ref="J31:K31"/>
    <mergeCell ref="M31:N31"/>
    <mergeCell ref="C32:E32"/>
    <mergeCell ref="J32:K32"/>
    <mergeCell ref="M32:N32"/>
    <mergeCell ref="C30:E30"/>
    <mergeCell ref="J30:K30"/>
    <mergeCell ref="M30:N30"/>
    <mergeCell ref="C25:E25"/>
    <mergeCell ref="J25:K25"/>
    <mergeCell ref="M25:N25"/>
    <mergeCell ref="C26:E26"/>
    <mergeCell ref="J26:K26"/>
    <mergeCell ref="M26:N26"/>
    <mergeCell ref="J23:K23"/>
    <mergeCell ref="M23:N23"/>
    <mergeCell ref="C24:E24"/>
    <mergeCell ref="J24:K24"/>
    <mergeCell ref="M24:N24"/>
    <mergeCell ref="C21:E21"/>
    <mergeCell ref="J21:K21"/>
    <mergeCell ref="M21:N21"/>
    <mergeCell ref="C22:E22"/>
    <mergeCell ref="J22:K22"/>
    <mergeCell ref="M22:N22"/>
    <mergeCell ref="M19:N19"/>
    <mergeCell ref="C20:E20"/>
    <mergeCell ref="J20:K20"/>
    <mergeCell ref="M20:N20"/>
    <mergeCell ref="C8:E8"/>
    <mergeCell ref="C19:E19"/>
    <mergeCell ref="J19:K19"/>
    <mergeCell ref="F7:G7"/>
    <mergeCell ref="J17:K17"/>
    <mergeCell ref="C7:E7"/>
    <mergeCell ref="J7:K7"/>
    <mergeCell ref="K3:L3"/>
    <mergeCell ref="K4:L4"/>
    <mergeCell ref="K5:L5"/>
    <mergeCell ref="H3:I3"/>
    <mergeCell ref="U7:V7"/>
    <mergeCell ref="W7:X7"/>
    <mergeCell ref="J8:K8"/>
    <mergeCell ref="M7:N7"/>
    <mergeCell ref="M8:N8"/>
    <mergeCell ref="Q7:R7"/>
    <mergeCell ref="S7:T7"/>
    <mergeCell ref="M9:N9"/>
    <mergeCell ref="C10:E10"/>
    <mergeCell ref="J10:K10"/>
    <mergeCell ref="M10:N10"/>
    <mergeCell ref="M11:N11"/>
    <mergeCell ref="C12:E12"/>
    <mergeCell ref="J12:K12"/>
    <mergeCell ref="M12:N12"/>
    <mergeCell ref="M13:N13"/>
    <mergeCell ref="C14:E14"/>
    <mergeCell ref="J14:K14"/>
    <mergeCell ref="M14:N14"/>
    <mergeCell ref="M15:N15"/>
    <mergeCell ref="C16:E16"/>
    <mergeCell ref="J16:K16"/>
    <mergeCell ref="M16:N16"/>
    <mergeCell ref="A5:B5"/>
    <mergeCell ref="A4:B4"/>
    <mergeCell ref="C15:E15"/>
    <mergeCell ref="J15:K15"/>
    <mergeCell ref="C13:E13"/>
    <mergeCell ref="J13:K13"/>
    <mergeCell ref="C11:E11"/>
    <mergeCell ref="J11:K11"/>
    <mergeCell ref="C9:E9"/>
    <mergeCell ref="J9:K9"/>
  </mergeCells>
  <conditionalFormatting sqref="I4 B3 E3">
    <cfRule type="cellIs" priority="1" dxfId="1" operator="equal" stopIfTrue="1">
      <formula>$B$5</formula>
    </cfRule>
  </conditionalFormatting>
  <conditionalFormatting sqref="C30:E38 C8:E16 C19:E27 C41:E49">
    <cfRule type="cellIs" priority="2" dxfId="0" operator="equal" stopIfTrue="1">
      <formula>$C$6</formula>
    </cfRule>
  </conditionalFormatting>
  <conditionalFormatting sqref="F30:F38 F8:F16 F19:F27 F41:F49">
    <cfRule type="cellIs" priority="3" dxfId="0" operator="equal" stopIfTrue="1">
      <formula>$F$6</formula>
    </cfRule>
  </conditionalFormatting>
  <conditionalFormatting sqref="G30:G38 G8:G16 G19:G27 G41:G49">
    <cfRule type="cellIs" priority="4" dxfId="0" operator="equal" stopIfTrue="1">
      <formula>$G$6</formula>
    </cfRule>
  </conditionalFormatting>
  <conditionalFormatting sqref="I17:N17 I28:N28 I39:N39 I50:N50">
    <cfRule type="cellIs" priority="5" dxfId="2" operator="lessThan" stopIfTrue="1">
      <formula>0</formula>
    </cfRule>
  </conditionalFormatting>
  <conditionalFormatting sqref="K2">
    <cfRule type="cellIs" priority="6" dxfId="1" operator="equal" stopIfTrue="1">
      <formula>$M$2</formula>
    </cfRule>
  </conditionalFormatting>
  <dataValidations count="7">
    <dataValidation type="list" allowBlank="1" showInputMessage="1" showErrorMessage="1" sqref="B3">
      <formula1>$A$72:$A$73</formula1>
    </dataValidation>
    <dataValidation type="list" allowBlank="1" showInputMessage="1" showErrorMessage="1" sqref="E3">
      <formula1>$C$71:$C$85</formula1>
    </dataValidation>
    <dataValidation type="list" allowBlank="1" showInputMessage="1" showErrorMessage="1" sqref="I4">
      <formula1>$A$75:$A$77</formula1>
    </dataValidation>
    <dataValidation type="list" allowBlank="1" showInputMessage="1" showErrorMessage="1" sqref="G30:G38 G8:G16 G19:G27 G41:G49">
      <formula1>$A$79:$A$80</formula1>
    </dataValidation>
    <dataValidation type="list" allowBlank="1" showInputMessage="1" showErrorMessage="1" sqref="C30:E38 C8:E16 C19:E27 C41:E49">
      <formula1>$Y$1:$Y$96</formula1>
    </dataValidation>
    <dataValidation type="list" allowBlank="1" showInputMessage="1" showErrorMessage="1" sqref="F30:F38 F8:F16 F19:F27 F41:F49">
      <formula1>$D$71:$D$102</formula1>
    </dataValidation>
    <dataValidation type="list" allowBlank="1" showInputMessage="1" showErrorMessage="1" sqref="K2">
      <formula1>$B$83:$B$107</formula1>
    </dataValidation>
  </dataValidations>
  <printOptions horizontalCentered="1"/>
  <pageMargins left="0.1968503937007874" right="0.1968503937007874" top="0.31496062992125984" bottom="0.1968503937007874" header="0.5118110236220472" footer="0.5118110236220472"/>
  <pageSetup fitToHeight="1" fitToWidth="1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EPS1</dc:creator>
  <cp:keywords/>
  <dc:description/>
  <cp:lastModifiedBy>EPS1</cp:lastModifiedBy>
  <cp:lastPrinted>2010-12-26T19:51:52Z</cp:lastPrinted>
  <dcterms:created xsi:type="dcterms:W3CDTF">2010-10-27T15:14:24Z</dcterms:created>
  <dcterms:modified xsi:type="dcterms:W3CDTF">2010-12-26T20:00:15Z</dcterms:modified>
  <cp:category/>
  <cp:version/>
  <cp:contentType/>
  <cp:contentStatus/>
</cp:coreProperties>
</file>